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2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<sst xmlns="http://schemas.openxmlformats.org/spreadsheetml/2006/main" count="263" uniqueCount="205">
  <si>
    <t>I. ПРОЦЕЊИВИ ПРЕДМЕТИ</t>
  </si>
  <si>
    <t>II. НЕПРОЦЕЊИВИ ПРЕДМЕТИ</t>
  </si>
  <si>
    <t>Опис адвокатске</t>
  </si>
  <si>
    <t>Запрећена казна</t>
  </si>
  <si>
    <t>1. за казну до 3 године</t>
  </si>
  <si>
    <t xml:space="preserve">2. за казну од 3 до 5 година </t>
  </si>
  <si>
    <t>3. за казну од 5 до 10 година</t>
  </si>
  <si>
    <t xml:space="preserve">приватне тужбе, захтева за </t>
  </si>
  <si>
    <t>5. Састав необразл. поднесака, опомена и дописа противној странци</t>
  </si>
  <si>
    <t>1. Правни лекови и одговори на правне лекове у компликованим случајевима</t>
  </si>
  <si>
    <t>Састављање кривичне пријаве</t>
  </si>
  <si>
    <t xml:space="preserve">4. Одложено рочиште                       </t>
  </si>
  <si>
    <t>2. Заступање на одржаном рочишту</t>
  </si>
  <si>
    <t>4. Одложено рочиште</t>
  </si>
  <si>
    <t>радње</t>
  </si>
  <si>
    <t>1. Правни лекови</t>
  </si>
  <si>
    <t>П А Р Н И Ч Н И  П О С Т У П А К</t>
  </si>
  <si>
    <t>НАПОМЕНЕ ЗА ПРИМЕНУ ТАРИФЕ:</t>
  </si>
  <si>
    <t xml:space="preserve">Опис адвокатске </t>
  </si>
  <si>
    <t>3. Састављање тужбе, одговора на тужбу и других поднесака који садрже чињеничне наводе, одговори на правне лекове, писмени правни савети</t>
  </si>
  <si>
    <t xml:space="preserve">         В   р   е   д   н   о   с   т     с   п   о   р   а      у      д   и   н   а   р   и   м   а     д  о:</t>
  </si>
  <si>
    <t xml:space="preserve">Одбрана окривљеног, учешће у претходном </t>
  </si>
  <si>
    <t>поступку, присуствовање увиђајима, реконс-</t>
  </si>
  <si>
    <t xml:space="preserve">трукцијама, вештачењима, као и у осталим  </t>
  </si>
  <si>
    <t xml:space="preserve">пање приватног тужиоца и оштећеног као ту- </t>
  </si>
  <si>
    <t>тужиоца, адвокату припада награда у зави-</t>
  </si>
  <si>
    <t xml:space="preserve">сности од висине запрећене казне за криви- </t>
  </si>
  <si>
    <t xml:space="preserve">4. за казну од 10 до 15 година </t>
  </si>
  <si>
    <t xml:space="preserve">5. за казну преко 15 година </t>
  </si>
  <si>
    <t>Вршење роди-</t>
  </si>
  <si>
    <t>тељских права</t>
  </si>
  <si>
    <t>односа роди-</t>
  </si>
  <si>
    <t>ља и деце</t>
  </si>
  <si>
    <t>и одржавање</t>
  </si>
  <si>
    <t>осим у проце-</t>
  </si>
  <si>
    <t>њивим захте-</t>
  </si>
  <si>
    <t>вима</t>
  </si>
  <si>
    <t xml:space="preserve">државине и </t>
  </si>
  <si>
    <t>Сметање</t>
  </si>
  <si>
    <t>радни односи,</t>
  </si>
  <si>
    <t>Законско</t>
  </si>
  <si>
    <t>издржавање</t>
  </si>
  <si>
    <t>3. Састав тужбе, образлож. поднесака, одговор на правни лек, писмени правни савет и мишљење</t>
  </si>
  <si>
    <t>Право слу-</t>
  </si>
  <si>
    <t xml:space="preserve">стамбени </t>
  </si>
  <si>
    <t>Утврђивање и</t>
  </si>
  <si>
    <t xml:space="preserve">оспоравање </t>
  </si>
  <si>
    <t>материнства и</t>
  </si>
  <si>
    <t>очинства</t>
  </si>
  <si>
    <t xml:space="preserve">    Ауторска и сродна права, </t>
  </si>
  <si>
    <t xml:space="preserve">  права интелектуалне својине, </t>
  </si>
  <si>
    <t xml:space="preserve"> осим у процењивим захтевима</t>
  </si>
  <si>
    <t xml:space="preserve">жбености, </t>
  </si>
  <si>
    <t>односи,</t>
  </si>
  <si>
    <t>развод и пони-</t>
  </si>
  <si>
    <t>штај брака</t>
  </si>
  <si>
    <t xml:space="preserve"> право на жиг, модел и остала</t>
  </si>
  <si>
    <t>ИЗВРШНИ ПОСТУПАК</t>
  </si>
  <si>
    <t>ВАНПАРНИЧНИ ПОСТУПАК</t>
  </si>
  <si>
    <t>Све као ПАРНИЧНИ ПОСТУПАК - ПРОЦЕЊИВИ ПРЕДМЕТИ</t>
  </si>
  <si>
    <t xml:space="preserve">Уређење </t>
  </si>
  <si>
    <t>породичног</t>
  </si>
  <si>
    <t>односа</t>
  </si>
  <si>
    <t>личних стања</t>
  </si>
  <si>
    <t>Уређење</t>
  </si>
  <si>
    <t>имовинских</t>
  </si>
  <si>
    <t>непроцењиво</t>
  </si>
  <si>
    <t>и остали</t>
  </si>
  <si>
    <t xml:space="preserve">ванпарнични </t>
  </si>
  <si>
    <t>поступци</t>
  </si>
  <si>
    <t>КРИВИЧНИ ПОСТУПАК</t>
  </si>
  <si>
    <t xml:space="preserve">спровођење истраге, предлог  </t>
  </si>
  <si>
    <t>за истражне радње, оптужни</t>
  </si>
  <si>
    <t>предлог, одговор на оптужницу,</t>
  </si>
  <si>
    <t xml:space="preserve">писмене одбране, образложене </t>
  </si>
  <si>
    <t>поднеске, тужбе за заштиту</t>
  </si>
  <si>
    <t>права осуђеног лица, захтева</t>
  </si>
  <si>
    <t>за рехабилитацију</t>
  </si>
  <si>
    <t>радњама које суд изводи ван зграде, за засту-</t>
  </si>
  <si>
    <t xml:space="preserve">Неодржане </t>
  </si>
  <si>
    <t xml:space="preserve">процесне </t>
  </si>
  <si>
    <t>ПОСТУПАК ПРЕД ОРГАНИМА КОЈИ ВОДЕ РЕГИСТАР НЕПОКРЕТНОСТИ</t>
  </si>
  <si>
    <t>За састав захтева за упис у катастар непокретности 16.500 динара а необразложених 8.250 динара.</t>
  </si>
  <si>
    <t>СТЕЧАЈНИ И ЛИКВИДАЦИОНИ ПОСТУПАК</t>
  </si>
  <si>
    <t>За састав поднека којим се покреће стечајни или ликвидациони поступак 25.500 динара а необразложених 12.500 динара.</t>
  </si>
  <si>
    <t>УПРАВНИ ПОСТУПАК</t>
  </si>
  <si>
    <t>3. Састав предлога, захтева, пријава, молби и других поднесака којима се покреће управни поступак.</t>
  </si>
  <si>
    <t>У поступку</t>
  </si>
  <si>
    <t>који се води</t>
  </si>
  <si>
    <t>пред</t>
  </si>
  <si>
    <t>инспекцијским</t>
  </si>
  <si>
    <t>органима</t>
  </si>
  <si>
    <t>У осталим упра-</t>
  </si>
  <si>
    <t>вним поступцима</t>
  </si>
  <si>
    <t xml:space="preserve">и поступцима по </t>
  </si>
  <si>
    <t>одредбама Зак.</t>
  </si>
  <si>
    <t>о планирању и</t>
  </si>
  <si>
    <t>Породичном</t>
  </si>
  <si>
    <t>закону</t>
  </si>
  <si>
    <t xml:space="preserve">пореским, </t>
  </si>
  <si>
    <t xml:space="preserve">царинским и </t>
  </si>
  <si>
    <t xml:space="preserve">полицијским </t>
  </si>
  <si>
    <t>УПРАВНИ СПОР</t>
  </si>
  <si>
    <t>За непроцењиве предмете:</t>
  </si>
  <si>
    <t xml:space="preserve">                Опис адвокатске </t>
  </si>
  <si>
    <t xml:space="preserve">                      радње</t>
  </si>
  <si>
    <t>3. Састав предлога, захтева, пријава, молби</t>
  </si>
  <si>
    <t>5. Састав необразл. поднесака, опомена и др.</t>
  </si>
  <si>
    <t>ПОСТУПАК ЗА УПИС У РЕГИСТАР КОЈИ ВОДИ СУД ИЛИ АГЕНЦИЈА ЗА ПРИВРЕДНЕ РЕГИСТРЕ ИЛИ ДРУГИ ОРГАН:</t>
  </si>
  <si>
    <t>За састав поднека којим се поступак уписа и за остале образложене поднеске 16.500 динара а необразложених 8.250 динара.</t>
  </si>
  <si>
    <t>а за остале образложене поднеске 16.500 динара а необразложених 8.250 динара.</t>
  </si>
  <si>
    <t xml:space="preserve">За састав поднесака којима се покреће поступак пред послодавцем или привредним друштвом у непроцењивим стварима, накнада износи 16.500,00 динара, </t>
  </si>
  <si>
    <t>ПОСТУПАК ПРЕД ПОСЛОДАВЦЕМ И ПРИВРЕДНИМ ДРУШТВОМ:</t>
  </si>
  <si>
    <t>ПОСТУПАК ПРЕД УСТАВНИМ СУДОМ:</t>
  </si>
  <si>
    <t>За састав поднесака којим се покреће поступак пред Уставним судом, награда износи 45.000 динара а необразложених 22.500 динара.</t>
  </si>
  <si>
    <t>ПОСТУПАК ПРЕД МЕЂУНАРОДНИМ СУДОВИМА И АРБИТРАЖАМА:</t>
  </si>
  <si>
    <t xml:space="preserve">За састав поднесака којима се покреће поступак пред међународним судом или арбитражом у непроцењивим стварима накнада износи </t>
  </si>
  <si>
    <t>45.000 динара, а за необразложене 22.500 динара.</t>
  </si>
  <si>
    <t xml:space="preserve">ПОСТУПАК ПРЕД ДОМАЋОМ АРБИТРАЖОМ, АГЕНЦИЈОМ ЗА МИРНО РЕШАВАЊЕ РАДНИХ СПОРОВА </t>
  </si>
  <si>
    <t>И ПОСРЕДНИКОМ (МЕДИЈАЦИЈА):</t>
  </si>
  <si>
    <t>ОСТАЛИ ПОСТУПЦИ:</t>
  </si>
  <si>
    <t xml:space="preserve">1. У поступку пред привредним  друштвом накнада износи </t>
  </si>
  <si>
    <t>16.500 динара</t>
  </si>
  <si>
    <t>19.500 динара</t>
  </si>
  <si>
    <t>2. У поступку пред државним органом</t>
  </si>
  <si>
    <t>3. У поступку пред основним судом</t>
  </si>
  <si>
    <t>22.500 динара</t>
  </si>
  <si>
    <t>4. У поступку пред привредним судом</t>
  </si>
  <si>
    <t>25.500 динара</t>
  </si>
  <si>
    <t>5. У поступку пред вишим судом</t>
  </si>
  <si>
    <t>30.000 динара</t>
  </si>
  <si>
    <t>6. У поступку пред управним судом</t>
  </si>
  <si>
    <t>36.000 динара</t>
  </si>
  <si>
    <t>7. У поступку пред уставним судом</t>
  </si>
  <si>
    <t>45.000 динара</t>
  </si>
  <si>
    <t>Све као ПАРНИЧНИ ПОСТУПАК - ПРОЦЕЊИВИ ПРЕДМЕТИ, или награда до 1,5% од тржишне вредности имовине, ан најмање 11.250,00 динара.</t>
  </si>
  <si>
    <t>У непроцењивим стварима:</t>
  </si>
  <si>
    <t>1. За састављање изјава</t>
  </si>
  <si>
    <t>11.250 динара</t>
  </si>
  <si>
    <t>2. За састављање пуномоћја</t>
  </si>
  <si>
    <t>13.500 динара</t>
  </si>
  <si>
    <t>3. За састављање уговора о послузи</t>
  </si>
  <si>
    <t>4. За састављање завештања и осталих уговора</t>
  </si>
  <si>
    <t>5. За састављање предуговора и уговора о коришћењу заједничке ствари</t>
  </si>
  <si>
    <t>6. За састављање уговора о трговинском заступању или посредовању</t>
  </si>
  <si>
    <t>7. За састављање ортачких уговора</t>
  </si>
  <si>
    <t>ОПШТИ И ПОЈЕДИНАЧНИ АКТИ ПРИВРЕДНИХ СУБЈЕКАТА, ДРЖАВНИХ ОРГАНА И ОСТАЛИХ ПРАВНИХ ЛИЦА:</t>
  </si>
  <si>
    <t>1. За састављање појединачних аката (одлуке, решења и др.)</t>
  </si>
  <si>
    <t>2. За састављање појединачних аката државних органа (одлуке, решења и др.)</t>
  </si>
  <si>
    <t>3. За састављање осталих општих аката (правилници и др.)</t>
  </si>
  <si>
    <t>4. За састављање статута или оснивачког акта</t>
  </si>
  <si>
    <t>5. За састављање општих аката државних органа</t>
  </si>
  <si>
    <t>37.500 динара</t>
  </si>
  <si>
    <t>ПРИСУСТВОВАЊЕ КОНФЕРЕНЦИЈАМА:</t>
  </si>
  <si>
    <t>Накнада за сваки започети сат</t>
  </si>
  <si>
    <t>4.500 динара</t>
  </si>
  <si>
    <t>3. Састав тужбе, образложених поднесака, одговор на правни лек, писмени правни савет и мишљење</t>
  </si>
  <si>
    <t>5. Састављање необразложених поднесака дописа и опомена и разматрање списа</t>
  </si>
  <si>
    <r>
      <t>САСТАВЉАЊЕ ИСПРАВА (</t>
    </r>
    <r>
      <rPr>
        <b/>
        <u val="double"/>
        <sz val="12"/>
        <rFont val="Arial"/>
        <family val="2"/>
      </rPr>
      <t>уговори за живота или након смрти, једностраних и двостраних и изјава воље)</t>
    </r>
    <r>
      <rPr>
        <b/>
        <u val="double"/>
        <sz val="14"/>
        <rFont val="Arial"/>
        <family val="2"/>
      </rPr>
      <t>:</t>
    </r>
  </si>
  <si>
    <t xml:space="preserve">У непроцењивим стварима за састав поднесака којима се покреће поступак пред арбитражом, Агенцијом за мирно решавање радних спорова или </t>
  </si>
  <si>
    <t>посредником у поступку медијације накнада износи 25.500 динара, а за необразложене 12.750 динара.</t>
  </si>
  <si>
    <t>1. Адвокат може уговорити нижу тарифу од ове али не мању од 50%, као и већи износ али не више од петоструког износа.</t>
  </si>
  <si>
    <t>2. За пружање континуиране правне помоћи адвокат може са странком уговорити накнаду у паушалном износу.</t>
  </si>
  <si>
    <t>3. Адвокат може у писменом облику са странком уговорити награду за рад на основу сатнице, која не може бити мања од 4.500 динара за сваки започети сат.</t>
  </si>
  <si>
    <t>4. У имовинским предметима адвокат може у писменом облику уговорити наградуб за рад у сразмери са успехом, с тим да уговорени проценат не може бити већи од 30%.</t>
  </si>
  <si>
    <t>5. За обављање послова изван сдишта адвокатске канцеларије, адвокату припада:</t>
  </si>
  <si>
    <t>5.1. За превоз у међумесном саобраћају - у висини цене превозним средством по избору адвоката.</t>
  </si>
  <si>
    <t>5.2. За превоз у месном саобраћају - у висини цене такси превоза.</t>
  </si>
  <si>
    <t>5.3. За превоз сопственим возилом - у висини од 30% од цене најквалитетнијег бензина по пређеном километру.</t>
  </si>
  <si>
    <t>5.4. За смештај - у висини цене хотелског смештаја, осим хотела са пет и више звездица.</t>
  </si>
  <si>
    <t>5.5. За одсуствовање из канцеларије - у висини од 150 динара за сваки започети сат, а највише десет сати дневно.</t>
  </si>
  <si>
    <t>5.6. За поштанске, телефонске, банкарске и сличне услуге према плаћеним рачунима.</t>
  </si>
  <si>
    <t>5.7. Дневнице - исто као и запосленима у државним органима и изабраним, односно постављеним лицима.</t>
  </si>
  <si>
    <t>6. Висина награде за рад адвоката утврђује се према важећој тарифи у време обрачуна.</t>
  </si>
  <si>
    <t xml:space="preserve">7. Досуда и наплата трошкова поступка на терет противне странке не утиче на обрачун и наплату награде и трошкова између адвоката и странке. </t>
  </si>
  <si>
    <t xml:space="preserve">8. Адвокат који је обавезник ПДВ има право додати припадајући ПДВ на извршени обрачун награде и трошкова. </t>
  </si>
  <si>
    <t>11. За присуствовање рочиштима, одржаним или неодржаним, адвокату припада и награда за сваки започети сат, рачунајући од времена када је почетак био заказан, у износу од 150 динара.</t>
  </si>
  <si>
    <t>Жалбе против пресуде, против</t>
  </si>
  <si>
    <t>решења којим се изриче мера</t>
  </si>
  <si>
    <t xml:space="preserve">безбедности или васпитна мера, </t>
  </si>
  <si>
    <t>против решења о одузимању</t>
  </si>
  <si>
    <t>имовинске користи из кривичног</t>
  </si>
  <si>
    <t>дела, захтева за понављање</t>
  </si>
  <si>
    <t>законитости</t>
  </si>
  <si>
    <t xml:space="preserve">поступка и предлога за подиза- </t>
  </si>
  <si>
    <t xml:space="preserve">ње захтева за заштиту </t>
  </si>
  <si>
    <t xml:space="preserve">9. Ако је тужбом, противтужбом или другим поднеском постављебно више кумулативних захтева, адвокату припада пун износ награде, </t>
  </si>
  <si>
    <t xml:space="preserve">    који се увећава за по 50% те награде за други и сваки даљи захтев.</t>
  </si>
  <si>
    <t xml:space="preserve">10. Уколико адвокат једним поднеском чини више радњи које суб иначе посебно тарифиране, припада му пун износ награде који се увећава за </t>
  </si>
  <si>
    <t xml:space="preserve">     по 50% од те награде за другу и сваку следећу радњу.</t>
  </si>
  <si>
    <t xml:space="preserve">12. Када адвокат заступа више странака, награда му се додатно увећава за сваку радњу коју предузима за по 50% за другу и сваку наредну странку, </t>
  </si>
  <si>
    <t xml:space="preserve">     увећава процентом који одговара броју странака које адвокат заступа у тренутку када се процесна радња предузима.</t>
  </si>
  <si>
    <t xml:space="preserve">     а увећани износ награде се обрачунава у односу на сваку процесну радњу понаособ тако што се награда за заступање једне странке </t>
  </si>
  <si>
    <t xml:space="preserve">2. Заступање на одржаном рочишту, учешће на састанку и разговоре за сваки започети сат, + 50 поена за сваки наредни започети сат </t>
  </si>
  <si>
    <t>чна дела за први започети сат + 150 динара</t>
  </si>
  <si>
    <t xml:space="preserve">(50 поена) за сваки даљи започети сат и то: </t>
  </si>
  <si>
    <t>вним поступци-</t>
  </si>
  <si>
    <t>ма и поступцима</t>
  </si>
  <si>
    <t xml:space="preserve">по одредбама </t>
  </si>
  <si>
    <t>Зак. о планира-</t>
  </si>
  <si>
    <t xml:space="preserve">њу и изградњи </t>
  </si>
  <si>
    <t>и Пород. закону</t>
  </si>
  <si>
    <t>Ако је вредност спора од 48.000.000 до 120.000.000 динара накнада се увећава по 30 динара за сваких започетих 300.000 динара.</t>
  </si>
  <si>
    <t>Ако је вредност спора од 120.000.000 до 300.000.000 динара накнада се увећава по 30 динара за сваких започетих 900.000 динара.</t>
  </si>
  <si>
    <t>Ако вредност спора прелази 300.000.000 динара накнада се увећава по 30 динара за сваких започетих 4.500.000 динара.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</si>
</sst>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9">
    <font>
      <sz val="12"/>
      <name val="CTimesRoman"/>
      <family val="0"/>
    </font>
    <font>
      <sz val="12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name val="CTimesRoman"/>
      <family val="0"/>
    </font>
    <font>
      <b/>
      <sz val="10"/>
      <name val="Arial"/>
      <family val="2"/>
    </font>
    <font>
      <sz val="10"/>
      <name val="CTimesRoman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4"/>
      <name val="CTimesRoman"/>
      <family val="0"/>
    </font>
    <font>
      <b/>
      <u val="double"/>
      <sz val="14"/>
      <name val="Arial"/>
      <family val="2"/>
    </font>
    <font>
      <b/>
      <u val="double"/>
      <sz val="12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4" fontId="3" fillId="0" borderId="23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8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showGridLines="0" tabSelected="1" view="pageLayout" workbookViewId="0" topLeftCell="A25">
      <selection activeCell="K14" sqref="K14"/>
    </sheetView>
  </sheetViews>
  <sheetFormatPr defaultColWidth="8.796875" defaultRowHeight="15"/>
  <cols>
    <col min="1" max="1" width="31.3984375" style="0" customWidth="1"/>
    <col min="2" max="2" width="12.19921875" style="0" customWidth="1"/>
    <col min="3" max="7" width="10.796875" style="0" customWidth="1"/>
    <col min="8" max="8" width="11.796875" style="0" customWidth="1"/>
    <col min="9" max="9" width="10.796875" style="0" customWidth="1"/>
    <col min="10" max="10" width="11.3984375" style="0" customWidth="1"/>
    <col min="11" max="11" width="11.8984375" style="0" customWidth="1"/>
    <col min="12" max="12" width="16.69921875" style="0" customWidth="1"/>
  </cols>
  <sheetData>
    <row r="1" spans="1:12" ht="18" customHeight="1">
      <c r="A1" s="11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2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2" t="s">
        <v>2</v>
      </c>
      <c r="B3" s="67" t="s">
        <v>20</v>
      </c>
      <c r="C3" s="3"/>
      <c r="D3" s="3"/>
      <c r="E3" s="3"/>
      <c r="F3" s="3"/>
      <c r="G3" s="3"/>
      <c r="H3" s="3"/>
      <c r="I3" s="68"/>
      <c r="J3" s="61"/>
      <c r="K3" s="69"/>
      <c r="L3" s="14"/>
    </row>
    <row r="4" spans="1:11" ht="18" customHeight="1">
      <c r="A4" s="4" t="s">
        <v>14</v>
      </c>
      <c r="B4" s="30">
        <f>15000*30</f>
        <v>450000</v>
      </c>
      <c r="C4" s="31">
        <f>25000*30</f>
        <v>750000</v>
      </c>
      <c r="D4" s="30">
        <f>50000*30</f>
        <v>1500000</v>
      </c>
      <c r="E4" s="31">
        <f>100000*30</f>
        <v>3000000</v>
      </c>
      <c r="F4" s="30">
        <f>200000*30</f>
        <v>6000000</v>
      </c>
      <c r="G4" s="30">
        <f>400000*30</f>
        <v>12000000</v>
      </c>
      <c r="H4" s="30">
        <f>800000*30</f>
        <v>24000000</v>
      </c>
      <c r="I4" s="30">
        <f>1600000*30</f>
        <v>48000000</v>
      </c>
      <c r="J4" s="11"/>
      <c r="K4" s="14"/>
    </row>
    <row r="5" spans="1:11" ht="26.25" customHeight="1">
      <c r="A5" s="5" t="s">
        <v>9</v>
      </c>
      <c r="B5" s="6">
        <f aca="true" t="shared" si="0" ref="B5:I5">B7*2</f>
        <v>12000</v>
      </c>
      <c r="C5" s="6">
        <f t="shared" si="0"/>
        <v>18000</v>
      </c>
      <c r="D5" s="6">
        <f t="shared" si="0"/>
        <v>22500</v>
      </c>
      <c r="E5" s="6">
        <f t="shared" si="0"/>
        <v>33000</v>
      </c>
      <c r="F5" s="6">
        <f t="shared" si="0"/>
        <v>45000</v>
      </c>
      <c r="G5" s="6">
        <f t="shared" si="0"/>
        <v>60000</v>
      </c>
      <c r="H5" s="6">
        <f t="shared" si="0"/>
        <v>75000</v>
      </c>
      <c r="I5" s="6">
        <f t="shared" si="0"/>
        <v>90000</v>
      </c>
      <c r="J5" s="11"/>
      <c r="K5" s="14"/>
    </row>
    <row r="6" spans="1:11" ht="51" customHeight="1">
      <c r="A6" s="7" t="s">
        <v>193</v>
      </c>
      <c r="B6" s="6">
        <f>B7+(50*30)</f>
        <v>7500</v>
      </c>
      <c r="C6" s="6">
        <f aca="true" t="shared" si="1" ref="C6:I6">C7+(40*30)</f>
        <v>10200</v>
      </c>
      <c r="D6" s="6">
        <f t="shared" si="1"/>
        <v>12450</v>
      </c>
      <c r="E6" s="6">
        <f t="shared" si="1"/>
        <v>17700</v>
      </c>
      <c r="F6" s="6">
        <f t="shared" si="1"/>
        <v>23700</v>
      </c>
      <c r="G6" s="6">
        <f t="shared" si="1"/>
        <v>31200</v>
      </c>
      <c r="H6" s="6">
        <f t="shared" si="1"/>
        <v>38700</v>
      </c>
      <c r="I6" s="6">
        <f t="shared" si="1"/>
        <v>46200</v>
      </c>
      <c r="J6" s="11"/>
      <c r="K6" s="57"/>
    </row>
    <row r="7" spans="1:11" ht="51.75" customHeight="1">
      <c r="A7" s="7" t="s">
        <v>19</v>
      </c>
      <c r="B7" s="6">
        <f>(200*30)</f>
        <v>6000</v>
      </c>
      <c r="C7" s="6">
        <f>(300*30)</f>
        <v>9000</v>
      </c>
      <c r="D7" s="6">
        <f>(375*30)</f>
        <v>11250</v>
      </c>
      <c r="E7" s="6">
        <f>(550*30)</f>
        <v>16500</v>
      </c>
      <c r="F7" s="6">
        <f>(750*30)</f>
        <v>22500</v>
      </c>
      <c r="G7" s="6">
        <f>(1000*30)</f>
        <v>30000</v>
      </c>
      <c r="H7" s="6">
        <f>(1250*30)</f>
        <v>37500</v>
      </c>
      <c r="I7" s="6">
        <f>(1500*30)</f>
        <v>45000</v>
      </c>
      <c r="J7" s="58"/>
      <c r="K7" s="24"/>
    </row>
    <row r="8" spans="1:11" ht="12.75" customHeight="1">
      <c r="A8" s="8" t="s">
        <v>11</v>
      </c>
      <c r="B8" s="6">
        <f aca="true" t="shared" si="2" ref="B8:I8">B7/2+(50*30)</f>
        <v>4500</v>
      </c>
      <c r="C8" s="6">
        <f t="shared" si="2"/>
        <v>6000</v>
      </c>
      <c r="D8" s="6">
        <f t="shared" si="2"/>
        <v>7125</v>
      </c>
      <c r="E8" s="6">
        <f t="shared" si="2"/>
        <v>9750</v>
      </c>
      <c r="F8" s="6">
        <f t="shared" si="2"/>
        <v>12750</v>
      </c>
      <c r="G8" s="6">
        <f t="shared" si="2"/>
        <v>16500</v>
      </c>
      <c r="H8" s="6">
        <f t="shared" si="2"/>
        <v>20250</v>
      </c>
      <c r="I8" s="6">
        <f t="shared" si="2"/>
        <v>24000</v>
      </c>
      <c r="J8" s="11"/>
      <c r="K8" s="14"/>
    </row>
    <row r="9" spans="1:11" ht="26.25" customHeight="1">
      <c r="A9" s="8" t="s">
        <v>157</v>
      </c>
      <c r="B9" s="6">
        <f aca="true" t="shared" si="3" ref="B9:I9">B7/2</f>
        <v>3000</v>
      </c>
      <c r="C9" s="6">
        <f t="shared" si="3"/>
        <v>4500</v>
      </c>
      <c r="D9" s="6">
        <f t="shared" si="3"/>
        <v>5625</v>
      </c>
      <c r="E9" s="6">
        <f t="shared" si="3"/>
        <v>8250</v>
      </c>
      <c r="F9" s="6">
        <f t="shared" si="3"/>
        <v>11250</v>
      </c>
      <c r="G9" s="6">
        <f t="shared" si="3"/>
        <v>15000</v>
      </c>
      <c r="H9" s="6">
        <f t="shared" si="3"/>
        <v>18750</v>
      </c>
      <c r="I9" s="6">
        <f t="shared" si="3"/>
        <v>22500</v>
      </c>
      <c r="J9" s="11"/>
      <c r="K9" s="14"/>
    </row>
    <row r="10" spans="1:12" s="42" customFormat="1" ht="12" customHeight="1">
      <c r="A10" s="70" t="s">
        <v>202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72"/>
    </row>
    <row r="11" spans="1:12" s="42" customFormat="1" ht="12" customHeight="1">
      <c r="A11" s="70" t="s">
        <v>203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72"/>
    </row>
    <row r="12" spans="1:12" s="42" customFormat="1" ht="12" customHeight="1">
      <c r="A12" s="70" t="s">
        <v>204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2"/>
    </row>
    <row r="13" spans="1:12" ht="15.75" customHeight="1">
      <c r="A13" s="29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0" ht="13.5" customHeight="1">
      <c r="A14" s="16"/>
      <c r="B14" s="64" t="s">
        <v>40</v>
      </c>
      <c r="C14" s="25" t="s">
        <v>29</v>
      </c>
      <c r="D14" s="25" t="s">
        <v>38</v>
      </c>
      <c r="E14" s="25" t="s">
        <v>43</v>
      </c>
      <c r="F14" s="25" t="s">
        <v>45</v>
      </c>
      <c r="G14" s="9" t="s">
        <v>49</v>
      </c>
      <c r="H14" s="52"/>
      <c r="I14" s="11"/>
      <c r="J14" s="14"/>
    </row>
    <row r="15" spans="1:10" ht="13.5" customHeight="1">
      <c r="A15" s="47" t="s">
        <v>18</v>
      </c>
      <c r="B15" s="65" t="s">
        <v>41</v>
      </c>
      <c r="C15" s="48" t="s">
        <v>30</v>
      </c>
      <c r="D15" s="63" t="s">
        <v>37</v>
      </c>
      <c r="E15" s="63" t="s">
        <v>52</v>
      </c>
      <c r="F15" s="48" t="s">
        <v>46</v>
      </c>
      <c r="G15" s="11" t="s">
        <v>56</v>
      </c>
      <c r="H15" s="19"/>
      <c r="I15" s="11"/>
      <c r="J15" s="14"/>
    </row>
    <row r="16" spans="1:10" ht="13.5" customHeight="1">
      <c r="A16" s="47" t="s">
        <v>14</v>
      </c>
      <c r="B16" s="20"/>
      <c r="C16" s="48" t="s">
        <v>33</v>
      </c>
      <c r="D16" s="48" t="s">
        <v>39</v>
      </c>
      <c r="E16" s="48" t="s">
        <v>44</v>
      </c>
      <c r="F16" s="48" t="s">
        <v>47</v>
      </c>
      <c r="G16" s="11" t="s">
        <v>50</v>
      </c>
      <c r="H16" s="19"/>
      <c r="I16" s="11"/>
      <c r="J16" s="14"/>
    </row>
    <row r="17" spans="1:10" ht="13.5" customHeight="1">
      <c r="A17" s="18"/>
      <c r="B17" s="51"/>
      <c r="C17" s="48" t="s">
        <v>31</v>
      </c>
      <c r="D17" s="48" t="s">
        <v>34</v>
      </c>
      <c r="E17" s="48" t="s">
        <v>53</v>
      </c>
      <c r="F17" s="48" t="s">
        <v>48</v>
      </c>
      <c r="G17" s="11" t="s">
        <v>51</v>
      </c>
      <c r="H17" s="19"/>
      <c r="I17" s="11"/>
      <c r="J17" s="46"/>
    </row>
    <row r="18" spans="1:10" ht="13.5" customHeight="1">
      <c r="A18" s="20"/>
      <c r="B18" s="51"/>
      <c r="C18" s="48" t="s">
        <v>32</v>
      </c>
      <c r="D18" s="48" t="s">
        <v>35</v>
      </c>
      <c r="E18" s="48" t="s">
        <v>54</v>
      </c>
      <c r="F18" s="54"/>
      <c r="G18" s="11"/>
      <c r="H18" s="19"/>
      <c r="I18" s="59"/>
      <c r="J18" s="46"/>
    </row>
    <row r="19" spans="1:10" ht="13.5" customHeight="1">
      <c r="A19" s="20"/>
      <c r="B19" s="51"/>
      <c r="C19" s="11"/>
      <c r="D19" s="48" t="s">
        <v>36</v>
      </c>
      <c r="E19" s="48" t="s">
        <v>55</v>
      </c>
      <c r="F19" s="54"/>
      <c r="G19" s="11"/>
      <c r="H19" s="19"/>
      <c r="I19" s="59"/>
      <c r="J19" s="46"/>
    </row>
    <row r="20" spans="1:10" ht="13.5" customHeight="1">
      <c r="A20" s="21" t="s">
        <v>15</v>
      </c>
      <c r="B20" s="34">
        <f>B22*2</f>
        <v>12000</v>
      </c>
      <c r="C20" s="34">
        <f>C22*2</f>
        <v>22500</v>
      </c>
      <c r="D20" s="36">
        <f>D22*2</f>
        <v>33000</v>
      </c>
      <c r="E20" s="34">
        <f>E22*2</f>
        <v>45000</v>
      </c>
      <c r="F20" s="35">
        <f>F22*2</f>
        <v>51000</v>
      </c>
      <c r="G20" s="36"/>
      <c r="H20" s="35">
        <f>H22*2</f>
        <v>90000</v>
      </c>
      <c r="I20" s="66"/>
      <c r="J20" s="43"/>
    </row>
    <row r="21" spans="1:10" ht="13.5" customHeight="1">
      <c r="A21" s="22" t="s">
        <v>12</v>
      </c>
      <c r="B21" s="34">
        <f>(200+50)*30</f>
        <v>7500</v>
      </c>
      <c r="C21" s="34">
        <f>(375+50)*30</f>
        <v>12750</v>
      </c>
      <c r="D21" s="36">
        <f>(550+50)*30</f>
        <v>18000</v>
      </c>
      <c r="E21" s="34">
        <f>(750+50)*30</f>
        <v>24000</v>
      </c>
      <c r="F21" s="35">
        <f>(850+50)*30</f>
        <v>27000</v>
      </c>
      <c r="G21" s="36"/>
      <c r="H21" s="35">
        <f>(1500+50)*30</f>
        <v>46500</v>
      </c>
      <c r="I21" s="66"/>
      <c r="J21" s="43"/>
    </row>
    <row r="22" spans="1:10" ht="39" customHeight="1">
      <c r="A22" s="32" t="s">
        <v>156</v>
      </c>
      <c r="B22" s="34">
        <f>(200)*30</f>
        <v>6000</v>
      </c>
      <c r="C22" s="34">
        <f>375*30</f>
        <v>11250</v>
      </c>
      <c r="D22" s="36">
        <f>550*30</f>
        <v>16500</v>
      </c>
      <c r="E22" s="34">
        <f>750*30</f>
        <v>22500</v>
      </c>
      <c r="F22" s="35">
        <f>850*30</f>
        <v>25500</v>
      </c>
      <c r="G22" s="36"/>
      <c r="H22" s="35">
        <f>1500*30</f>
        <v>45000</v>
      </c>
      <c r="I22" s="66"/>
      <c r="J22" s="43"/>
    </row>
    <row r="23" spans="1:10" ht="13.5" customHeight="1">
      <c r="A23" s="22" t="s">
        <v>13</v>
      </c>
      <c r="B23" s="6">
        <f>B22/2+(50*30)</f>
        <v>4500</v>
      </c>
      <c r="C23" s="6">
        <f aca="true" t="shared" si="4" ref="C23:H23">C22/2+(50*30)</f>
        <v>7125</v>
      </c>
      <c r="D23" s="6">
        <f t="shared" si="4"/>
        <v>9750</v>
      </c>
      <c r="E23" s="6">
        <f t="shared" si="4"/>
        <v>12750</v>
      </c>
      <c r="F23" s="6">
        <f t="shared" si="4"/>
        <v>14250</v>
      </c>
      <c r="G23" s="6"/>
      <c r="H23" s="6">
        <f t="shared" si="4"/>
        <v>24000</v>
      </c>
      <c r="I23" s="66"/>
      <c r="J23" s="43"/>
    </row>
    <row r="24" spans="1:10" ht="26.25" customHeight="1">
      <c r="A24" s="32" t="s">
        <v>8</v>
      </c>
      <c r="B24" s="34">
        <f>B22/2</f>
        <v>3000</v>
      </c>
      <c r="C24" s="34">
        <f>C22/2</f>
        <v>5625</v>
      </c>
      <c r="D24" s="36">
        <f>D22/2</f>
        <v>8250</v>
      </c>
      <c r="E24" s="34">
        <f>E22/2</f>
        <v>11250</v>
      </c>
      <c r="F24" s="35">
        <f>F22/2</f>
        <v>12750</v>
      </c>
      <c r="G24" s="60"/>
      <c r="H24" s="55">
        <f>H22/2</f>
        <v>22500</v>
      </c>
      <c r="I24" s="66"/>
      <c r="J24" s="43"/>
    </row>
    <row r="25" spans="1:10" ht="18" customHeight="1">
      <c r="A25" s="112" t="s">
        <v>57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4.25" customHeight="1">
      <c r="A26" s="56" t="s">
        <v>59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2" ht="16.5" customHeight="1">
      <c r="A27" s="113" t="s">
        <v>81</v>
      </c>
      <c r="B27" s="43"/>
      <c r="C27" s="43"/>
      <c r="D27" s="43"/>
      <c r="E27" s="43"/>
      <c r="F27" s="43"/>
      <c r="G27" s="43"/>
      <c r="H27" s="43"/>
      <c r="I27" s="14"/>
      <c r="J27" s="15"/>
      <c r="K27" s="53"/>
      <c r="L27" s="15"/>
    </row>
    <row r="28" spans="1:12" ht="14.25" customHeight="1">
      <c r="A28" s="56" t="s">
        <v>59</v>
      </c>
      <c r="B28" s="43"/>
      <c r="C28" s="43"/>
      <c r="D28" s="43"/>
      <c r="E28" s="43"/>
      <c r="F28" s="43"/>
      <c r="G28" s="43"/>
      <c r="H28" s="43"/>
      <c r="I28" s="14"/>
      <c r="J28" s="15"/>
      <c r="K28" s="53"/>
      <c r="L28" s="15"/>
    </row>
    <row r="29" spans="1:12" ht="13.5" customHeight="1">
      <c r="A29" s="24" t="s">
        <v>82</v>
      </c>
      <c r="B29" s="43"/>
      <c r="C29" s="43"/>
      <c r="D29" s="43"/>
      <c r="E29" s="43"/>
      <c r="F29" s="43"/>
      <c r="G29" s="43"/>
      <c r="H29" s="43"/>
      <c r="I29" s="14"/>
      <c r="J29" s="15"/>
      <c r="K29" s="53"/>
      <c r="L29" s="15"/>
    </row>
    <row r="30" spans="1:12" ht="16.5" customHeight="1">
      <c r="A30" s="113" t="s">
        <v>83</v>
      </c>
      <c r="B30" s="43"/>
      <c r="C30" s="43"/>
      <c r="D30" s="43"/>
      <c r="E30" s="43"/>
      <c r="F30" s="43"/>
      <c r="G30" s="43"/>
      <c r="H30" s="43"/>
      <c r="I30" s="14"/>
      <c r="J30" s="15"/>
      <c r="K30" s="53"/>
      <c r="L30" s="15"/>
    </row>
    <row r="31" spans="1:12" ht="14.25" customHeight="1">
      <c r="A31" s="56" t="s">
        <v>59</v>
      </c>
      <c r="B31" s="43"/>
      <c r="C31" s="43"/>
      <c r="D31" s="43"/>
      <c r="E31" s="43"/>
      <c r="F31" s="43"/>
      <c r="G31" s="43"/>
      <c r="H31" s="43"/>
      <c r="I31" s="14"/>
      <c r="J31" s="15"/>
      <c r="K31" s="53"/>
      <c r="L31" s="15"/>
    </row>
    <row r="32" spans="1:12" ht="13.5" customHeight="1">
      <c r="A32" s="24" t="s">
        <v>84</v>
      </c>
      <c r="B32" s="43"/>
      <c r="C32" s="43"/>
      <c r="D32" s="43"/>
      <c r="E32" s="43"/>
      <c r="F32" s="43"/>
      <c r="G32" s="43"/>
      <c r="H32" s="43"/>
      <c r="I32" s="14"/>
      <c r="J32" s="15"/>
      <c r="K32" s="53"/>
      <c r="L32" s="15"/>
    </row>
    <row r="33" spans="1:10" ht="14.25" customHeight="1">
      <c r="A33" s="56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4.25" customHeight="1">
      <c r="A34" s="56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 customHeight="1">
      <c r="A35" s="56"/>
      <c r="B35" s="43"/>
      <c r="C35" s="43"/>
      <c r="D35" s="43"/>
      <c r="E35" s="43"/>
      <c r="F35" s="43"/>
      <c r="G35" s="43"/>
      <c r="H35" s="43"/>
      <c r="I35" s="43"/>
      <c r="J35" s="43"/>
    </row>
    <row r="36" spans="1:10" s="74" customFormat="1" ht="18" customHeight="1">
      <c r="A36" s="114" t="s">
        <v>58</v>
      </c>
      <c r="B36" s="73"/>
      <c r="C36" s="73"/>
      <c r="D36" s="73"/>
      <c r="E36" s="115" t="s">
        <v>85</v>
      </c>
      <c r="F36" s="43"/>
      <c r="G36" s="43"/>
      <c r="H36" s="43"/>
      <c r="I36" s="73"/>
      <c r="J36" s="73"/>
    </row>
    <row r="37" spans="1:10" ht="14.25" customHeight="1">
      <c r="A37" s="56" t="s">
        <v>59</v>
      </c>
      <c r="B37" s="43"/>
      <c r="C37" s="43"/>
      <c r="D37" s="43"/>
      <c r="E37" s="108" t="s">
        <v>59</v>
      </c>
      <c r="F37" s="43"/>
      <c r="G37" s="43"/>
      <c r="H37" s="43"/>
      <c r="I37" s="43"/>
      <c r="J37" s="43"/>
    </row>
    <row r="38" spans="1:10" ht="14.25" customHeight="1">
      <c r="A38" s="56" t="s">
        <v>136</v>
      </c>
      <c r="B38" s="43"/>
      <c r="C38" s="43"/>
      <c r="D38" s="43"/>
      <c r="E38" s="109" t="s">
        <v>103</v>
      </c>
      <c r="F38" s="43"/>
      <c r="G38" s="43"/>
      <c r="H38" s="43"/>
      <c r="I38" s="43"/>
      <c r="J38" s="43"/>
    </row>
    <row r="39" spans="1:12" ht="14.25" customHeight="1">
      <c r="A39" s="16"/>
      <c r="B39" s="64" t="s">
        <v>60</v>
      </c>
      <c r="C39" s="75" t="s">
        <v>60</v>
      </c>
      <c r="D39" s="25" t="s">
        <v>64</v>
      </c>
      <c r="E39" s="100"/>
      <c r="F39" s="23"/>
      <c r="G39" s="10"/>
      <c r="H39" s="64" t="s">
        <v>92</v>
      </c>
      <c r="I39" s="75" t="s">
        <v>87</v>
      </c>
      <c r="J39" s="64" t="s">
        <v>87</v>
      </c>
      <c r="K39" s="43"/>
      <c r="L39" s="43"/>
    </row>
    <row r="40" spans="1:12" ht="14.25" customHeight="1">
      <c r="A40" s="47" t="s">
        <v>18</v>
      </c>
      <c r="B40" s="65" t="s">
        <v>61</v>
      </c>
      <c r="C40" s="76" t="s">
        <v>63</v>
      </c>
      <c r="D40" s="63" t="s">
        <v>65</v>
      </c>
      <c r="E40" s="101" t="s">
        <v>104</v>
      </c>
      <c r="F40" s="92"/>
      <c r="G40" s="87"/>
      <c r="H40" s="65" t="s">
        <v>196</v>
      </c>
      <c r="I40" s="76" t="s">
        <v>88</v>
      </c>
      <c r="J40" s="65" t="s">
        <v>88</v>
      </c>
      <c r="K40" s="43"/>
      <c r="L40" s="43"/>
    </row>
    <row r="41" spans="1:12" ht="14.25" customHeight="1">
      <c r="A41" s="47" t="s">
        <v>14</v>
      </c>
      <c r="B41" s="65" t="s">
        <v>62</v>
      </c>
      <c r="C41" s="50"/>
      <c r="D41" s="48" t="s">
        <v>62</v>
      </c>
      <c r="E41" s="101" t="s">
        <v>105</v>
      </c>
      <c r="F41" s="92"/>
      <c r="G41" s="87"/>
      <c r="H41" s="65" t="s">
        <v>197</v>
      </c>
      <c r="I41" s="50" t="s">
        <v>89</v>
      </c>
      <c r="J41" s="50" t="s">
        <v>89</v>
      </c>
      <c r="K41" s="43"/>
      <c r="L41" s="43"/>
    </row>
    <row r="42" spans="1:12" ht="14.25" customHeight="1">
      <c r="A42" s="18"/>
      <c r="B42" s="77"/>
      <c r="C42" s="50"/>
      <c r="D42" s="48" t="s">
        <v>66</v>
      </c>
      <c r="E42" s="102"/>
      <c r="F42" s="12"/>
      <c r="G42" s="49"/>
      <c r="H42" s="65" t="s">
        <v>198</v>
      </c>
      <c r="I42" s="50" t="s">
        <v>90</v>
      </c>
      <c r="J42" s="50" t="s">
        <v>99</v>
      </c>
      <c r="K42" s="43"/>
      <c r="L42" s="43"/>
    </row>
    <row r="43" spans="1:12" ht="14.25" customHeight="1">
      <c r="A43" s="20"/>
      <c r="B43" s="51"/>
      <c r="C43" s="50"/>
      <c r="D43" s="48" t="s">
        <v>67</v>
      </c>
      <c r="E43" s="103"/>
      <c r="F43" s="14"/>
      <c r="G43" s="19"/>
      <c r="H43" s="65" t="s">
        <v>199</v>
      </c>
      <c r="I43" s="50" t="s">
        <v>91</v>
      </c>
      <c r="J43" s="50" t="s">
        <v>100</v>
      </c>
      <c r="K43" s="43"/>
      <c r="L43" s="43"/>
    </row>
    <row r="44" spans="1:12" ht="14.25" customHeight="1">
      <c r="A44" s="20"/>
      <c r="B44" s="51"/>
      <c r="C44" s="19"/>
      <c r="D44" s="48" t="s">
        <v>68</v>
      </c>
      <c r="E44" s="103"/>
      <c r="F44" s="14"/>
      <c r="G44" s="19"/>
      <c r="H44" s="65" t="s">
        <v>200</v>
      </c>
      <c r="I44" s="19"/>
      <c r="J44" s="50" t="s">
        <v>101</v>
      </c>
      <c r="K44" s="43"/>
      <c r="L44" s="43"/>
    </row>
    <row r="45" spans="1:12" ht="14.25" customHeight="1">
      <c r="A45" s="80"/>
      <c r="B45" s="78"/>
      <c r="C45" s="81"/>
      <c r="D45" s="99" t="s">
        <v>69</v>
      </c>
      <c r="E45" s="104"/>
      <c r="F45" s="14"/>
      <c r="G45" s="19"/>
      <c r="H45" s="82" t="s">
        <v>201</v>
      </c>
      <c r="I45" s="81"/>
      <c r="J45" s="82" t="s">
        <v>91</v>
      </c>
      <c r="K45" s="43"/>
      <c r="L45" s="43"/>
    </row>
    <row r="46" spans="1:12" ht="14.25" customHeight="1">
      <c r="A46" s="21" t="s">
        <v>15</v>
      </c>
      <c r="B46" s="34">
        <f>B48*2</f>
        <v>33000</v>
      </c>
      <c r="C46" s="34">
        <f>C48*2</f>
        <v>51000</v>
      </c>
      <c r="D46" s="36">
        <f>D48*2</f>
        <v>60000</v>
      </c>
      <c r="E46" s="105" t="s">
        <v>15</v>
      </c>
      <c r="F46" s="93"/>
      <c r="G46" s="88"/>
      <c r="H46" s="34">
        <f>H48*2</f>
        <v>33000</v>
      </c>
      <c r="I46" s="34">
        <f>I48*2</f>
        <v>51000</v>
      </c>
      <c r="J46" s="34">
        <f>J48*2</f>
        <v>60000</v>
      </c>
      <c r="K46" s="43"/>
      <c r="L46" s="43"/>
    </row>
    <row r="47" spans="1:14" s="42" customFormat="1" ht="18" customHeight="1">
      <c r="A47" s="22" t="s">
        <v>12</v>
      </c>
      <c r="B47" s="34">
        <f>(500+50)*30</f>
        <v>16500</v>
      </c>
      <c r="C47" s="34">
        <f>(850+50)*30</f>
        <v>27000</v>
      </c>
      <c r="D47" s="36">
        <f>(1000+50)*30</f>
        <v>31500</v>
      </c>
      <c r="E47" s="106" t="s">
        <v>12</v>
      </c>
      <c r="F47" s="94"/>
      <c r="G47" s="89"/>
      <c r="H47" s="34">
        <f>(550+50)*30</f>
        <v>18000</v>
      </c>
      <c r="I47" s="34">
        <f>(850+50)*30</f>
        <v>27000</v>
      </c>
      <c r="J47" s="34">
        <f>(1000+50)*30</f>
        <v>31500</v>
      </c>
      <c r="K47" s="41"/>
      <c r="L47" s="41"/>
      <c r="M47" s="41"/>
      <c r="N47" s="83"/>
    </row>
    <row r="48" spans="1:14" ht="41.25" customHeight="1">
      <c r="A48" s="32" t="s">
        <v>42</v>
      </c>
      <c r="B48" s="34">
        <f>(550)*30</f>
        <v>16500</v>
      </c>
      <c r="C48" s="34">
        <f>850*30</f>
        <v>25500</v>
      </c>
      <c r="D48" s="36">
        <f>1000*30</f>
        <v>30000</v>
      </c>
      <c r="E48" s="107" t="s">
        <v>106</v>
      </c>
      <c r="F48" s="95"/>
      <c r="G48" s="90"/>
      <c r="H48" s="34">
        <f>(550)*30</f>
        <v>16500</v>
      </c>
      <c r="I48" s="34">
        <f>850*30</f>
        <v>25500</v>
      </c>
      <c r="J48" s="34">
        <f>1000*30</f>
        <v>30000</v>
      </c>
      <c r="K48" s="14"/>
      <c r="L48" s="12"/>
      <c r="M48" s="14"/>
      <c r="N48" s="15"/>
    </row>
    <row r="49" spans="1:14" ht="13.5" customHeight="1">
      <c r="A49" s="22" t="s">
        <v>13</v>
      </c>
      <c r="B49" s="6">
        <f>B48/2+(50*30)</f>
        <v>9750</v>
      </c>
      <c r="C49" s="6">
        <f>C48/2+(50*30)</f>
        <v>14250</v>
      </c>
      <c r="D49" s="6">
        <f>D48/2+(50*30)</f>
        <v>16500</v>
      </c>
      <c r="E49" s="106" t="s">
        <v>13</v>
      </c>
      <c r="F49" s="94"/>
      <c r="G49" s="89"/>
      <c r="H49" s="6">
        <f>H48/2+(50*30)</f>
        <v>9750</v>
      </c>
      <c r="I49" s="6">
        <f>I48/2+(50*30)</f>
        <v>14250</v>
      </c>
      <c r="J49" s="6">
        <f>J48/2+(50*30)</f>
        <v>16500</v>
      </c>
      <c r="K49" s="14"/>
      <c r="L49" s="12"/>
      <c r="M49" s="53"/>
      <c r="N49" s="15"/>
    </row>
    <row r="50" spans="1:14" ht="25.5" customHeight="1">
      <c r="A50" s="32" t="s">
        <v>8</v>
      </c>
      <c r="B50" s="34">
        <f>B48/2</f>
        <v>8250</v>
      </c>
      <c r="C50" s="34">
        <f>C48/2</f>
        <v>12750</v>
      </c>
      <c r="D50" s="36">
        <f>D48/2</f>
        <v>15000</v>
      </c>
      <c r="E50" s="105" t="s">
        <v>107</v>
      </c>
      <c r="F50" s="95"/>
      <c r="G50" s="90"/>
      <c r="H50" s="34">
        <f>H48/2</f>
        <v>8250</v>
      </c>
      <c r="I50" s="34">
        <f>I48/2</f>
        <v>12750</v>
      </c>
      <c r="J50" s="34">
        <f>J48/2</f>
        <v>15000</v>
      </c>
      <c r="K50" s="14"/>
      <c r="L50" s="15"/>
      <c r="M50" s="53"/>
      <c r="N50" s="15"/>
    </row>
    <row r="51" spans="1:12" ht="16.5" customHeight="1">
      <c r="A51" s="113" t="s">
        <v>102</v>
      </c>
      <c r="B51" s="43"/>
      <c r="C51" s="43"/>
      <c r="D51" s="43"/>
      <c r="F51" s="43"/>
      <c r="G51" s="43"/>
      <c r="H51" s="43"/>
      <c r="I51" s="14"/>
      <c r="J51" s="15"/>
      <c r="K51" s="53"/>
      <c r="L51" s="15"/>
    </row>
    <row r="52" spans="1:12" ht="12" customHeight="1">
      <c r="A52" s="56" t="s">
        <v>59</v>
      </c>
      <c r="B52" s="43"/>
      <c r="C52" s="43"/>
      <c r="D52" s="43"/>
      <c r="F52" s="43"/>
      <c r="G52" s="43"/>
      <c r="H52" s="43"/>
      <c r="I52" s="14"/>
      <c r="J52" s="15"/>
      <c r="K52" s="53"/>
      <c r="L52" s="15"/>
    </row>
    <row r="53" spans="1:12" ht="12" customHeight="1">
      <c r="A53" s="56" t="s">
        <v>136</v>
      </c>
      <c r="B53" s="43"/>
      <c r="C53" s="43"/>
      <c r="D53" s="43"/>
      <c r="F53" s="43"/>
      <c r="G53" s="43"/>
      <c r="H53" s="43"/>
      <c r="I53" s="14"/>
      <c r="J53" s="15"/>
      <c r="K53" s="53"/>
      <c r="L53" s="15"/>
    </row>
    <row r="54" spans="1:12" ht="16.5" customHeight="1">
      <c r="A54" s="16"/>
      <c r="B54" s="64" t="s">
        <v>92</v>
      </c>
      <c r="C54" s="75" t="s">
        <v>87</v>
      </c>
      <c r="D54" s="64" t="s">
        <v>87</v>
      </c>
      <c r="E54" s="97"/>
      <c r="F54" s="15"/>
      <c r="G54" s="15"/>
      <c r="H54" s="76"/>
      <c r="I54" s="76"/>
      <c r="J54" s="76"/>
      <c r="K54" s="53"/>
      <c r="L54" s="15"/>
    </row>
    <row r="55" spans="1:12" ht="16.5" customHeight="1">
      <c r="A55" s="47" t="s">
        <v>18</v>
      </c>
      <c r="B55" s="65" t="s">
        <v>93</v>
      </c>
      <c r="C55" s="76" t="s">
        <v>88</v>
      </c>
      <c r="D55" s="65" t="s">
        <v>88</v>
      </c>
      <c r="E55" s="91"/>
      <c r="F55" s="92"/>
      <c r="G55" s="92"/>
      <c r="H55" s="76"/>
      <c r="I55" s="76"/>
      <c r="J55" s="76"/>
      <c r="K55" s="53"/>
      <c r="L55" s="15"/>
    </row>
    <row r="56" spans="1:12" ht="16.5" customHeight="1">
      <c r="A56" s="47" t="s">
        <v>14</v>
      </c>
      <c r="B56" s="65" t="s">
        <v>94</v>
      </c>
      <c r="C56" s="50" t="s">
        <v>89</v>
      </c>
      <c r="D56" s="50" t="s">
        <v>89</v>
      </c>
      <c r="E56" s="91"/>
      <c r="F56" s="92"/>
      <c r="G56" s="92"/>
      <c r="H56" s="76"/>
      <c r="I56" s="76"/>
      <c r="J56" s="76"/>
      <c r="K56" s="53"/>
      <c r="L56" s="15"/>
    </row>
    <row r="57" spans="1:12" ht="16.5" customHeight="1">
      <c r="A57" s="18"/>
      <c r="B57" s="65" t="s">
        <v>95</v>
      </c>
      <c r="C57" s="50" t="s">
        <v>90</v>
      </c>
      <c r="D57" s="50" t="s">
        <v>99</v>
      </c>
      <c r="E57" s="61"/>
      <c r="F57" s="12"/>
      <c r="G57" s="12"/>
      <c r="H57" s="76"/>
      <c r="I57" s="76"/>
      <c r="J57" s="76"/>
      <c r="K57" s="53"/>
      <c r="L57" s="15"/>
    </row>
    <row r="58" spans="1:12" ht="16.5" customHeight="1">
      <c r="A58" s="20"/>
      <c r="B58" s="65" t="s">
        <v>96</v>
      </c>
      <c r="C58" s="50" t="s">
        <v>91</v>
      </c>
      <c r="D58" s="50" t="s">
        <v>100</v>
      </c>
      <c r="E58" s="11"/>
      <c r="F58" s="14"/>
      <c r="G58" s="14"/>
      <c r="H58" s="76"/>
      <c r="I58" s="76"/>
      <c r="J58" s="76"/>
      <c r="K58" s="53"/>
      <c r="L58" s="15"/>
    </row>
    <row r="59" spans="1:12" ht="16.5" customHeight="1">
      <c r="A59" s="20"/>
      <c r="B59" s="65" t="s">
        <v>97</v>
      </c>
      <c r="C59" s="19"/>
      <c r="D59" s="50" t="s">
        <v>101</v>
      </c>
      <c r="E59" s="11"/>
      <c r="F59" s="14"/>
      <c r="G59" s="14"/>
      <c r="H59" s="76"/>
      <c r="I59" s="14"/>
      <c r="J59" s="76"/>
      <c r="K59" s="53"/>
      <c r="L59" s="15"/>
    </row>
    <row r="60" spans="1:12" ht="16.5" customHeight="1">
      <c r="A60" s="80"/>
      <c r="B60" s="82" t="s">
        <v>98</v>
      </c>
      <c r="C60" s="81"/>
      <c r="D60" s="82" t="s">
        <v>91</v>
      </c>
      <c r="E60" s="11"/>
      <c r="F60" s="14"/>
      <c r="G60" s="14"/>
      <c r="H60" s="76"/>
      <c r="I60" s="14"/>
      <c r="J60" s="76"/>
      <c r="K60" s="53"/>
      <c r="L60" s="15"/>
    </row>
    <row r="61" spans="1:12" ht="12" customHeight="1">
      <c r="A61" s="21" t="s">
        <v>15</v>
      </c>
      <c r="B61" s="34">
        <f>B63*2</f>
        <v>33000</v>
      </c>
      <c r="C61" s="34">
        <f>C63*2</f>
        <v>51000</v>
      </c>
      <c r="D61" s="34">
        <f>D63*2</f>
        <v>60000</v>
      </c>
      <c r="E61" s="58"/>
      <c r="F61" s="24"/>
      <c r="G61" s="24"/>
      <c r="H61" s="43"/>
      <c r="I61" s="43"/>
      <c r="J61" s="43"/>
      <c r="K61" s="53"/>
      <c r="L61" s="15"/>
    </row>
    <row r="62" spans="1:12" ht="12" customHeight="1">
      <c r="A62" s="22" t="s">
        <v>12</v>
      </c>
      <c r="B62" s="34">
        <f>(550+50)*30</f>
        <v>18000</v>
      </c>
      <c r="C62" s="34">
        <f>(850+50)*30</f>
        <v>27000</v>
      </c>
      <c r="D62" s="34">
        <f>(1000+50)*30</f>
        <v>31500</v>
      </c>
      <c r="E62" s="11"/>
      <c r="F62" s="14"/>
      <c r="G62" s="14"/>
      <c r="H62" s="43"/>
      <c r="I62" s="43"/>
      <c r="J62" s="43"/>
      <c r="K62" s="53"/>
      <c r="L62" s="15"/>
    </row>
    <row r="63" spans="1:12" ht="37.5" customHeight="1">
      <c r="A63" s="32" t="s">
        <v>86</v>
      </c>
      <c r="B63" s="34">
        <f>(550)*30</f>
        <v>16500</v>
      </c>
      <c r="C63" s="34">
        <f>850*30</f>
        <v>25500</v>
      </c>
      <c r="D63" s="34">
        <f>1000*30</f>
        <v>30000</v>
      </c>
      <c r="E63" s="27"/>
      <c r="F63" s="57"/>
      <c r="G63" s="57"/>
      <c r="H63" s="43"/>
      <c r="I63" s="43"/>
      <c r="J63" s="43"/>
      <c r="K63" s="53"/>
      <c r="L63" s="15"/>
    </row>
    <row r="64" spans="1:12" ht="14.25" customHeight="1">
      <c r="A64" s="22" t="s">
        <v>13</v>
      </c>
      <c r="B64" s="6">
        <f>B63/2+(50*30)</f>
        <v>9750</v>
      </c>
      <c r="C64" s="6">
        <f>C63/2+(50*30)</f>
        <v>14250</v>
      </c>
      <c r="D64" s="6">
        <f>D63/2+(50*30)</f>
        <v>16500</v>
      </c>
      <c r="E64" s="11"/>
      <c r="F64" s="14"/>
      <c r="G64" s="14"/>
      <c r="H64" s="43"/>
      <c r="I64" s="43"/>
      <c r="J64" s="43"/>
      <c r="K64" s="53"/>
      <c r="L64" s="15"/>
    </row>
    <row r="65" spans="1:12" ht="26.25" customHeight="1">
      <c r="A65" s="32" t="s">
        <v>8</v>
      </c>
      <c r="B65" s="34">
        <f>B63/2</f>
        <v>8250</v>
      </c>
      <c r="C65" s="34">
        <f>C63/2</f>
        <v>12750</v>
      </c>
      <c r="D65" s="34">
        <f>D63/2</f>
        <v>15000</v>
      </c>
      <c r="E65" s="58"/>
      <c r="F65" s="57"/>
      <c r="G65" s="57"/>
      <c r="H65" s="43"/>
      <c r="I65" s="43"/>
      <c r="J65" s="43"/>
      <c r="K65" s="53"/>
      <c r="L65" s="15"/>
    </row>
    <row r="66" spans="1:12" ht="17.25" customHeight="1">
      <c r="A66" s="113" t="s">
        <v>108</v>
      </c>
      <c r="B66" s="43"/>
      <c r="C66" s="43"/>
      <c r="D66" s="43"/>
      <c r="E66" s="43"/>
      <c r="F66" s="43"/>
      <c r="G66" s="43"/>
      <c r="H66" s="43"/>
      <c r="I66" s="14"/>
      <c r="J66" s="15"/>
      <c r="K66" s="53"/>
      <c r="L66" s="15"/>
    </row>
    <row r="67" spans="1:12" ht="12" customHeight="1">
      <c r="A67" s="56" t="s">
        <v>59</v>
      </c>
      <c r="B67" s="43"/>
      <c r="C67" s="43"/>
      <c r="D67" s="43"/>
      <c r="E67" s="43"/>
      <c r="F67" s="43"/>
      <c r="G67" s="43"/>
      <c r="H67" s="43"/>
      <c r="I67" s="14"/>
      <c r="J67" s="15"/>
      <c r="K67" s="53"/>
      <c r="L67" s="15"/>
    </row>
    <row r="68" spans="1:12" ht="12" customHeight="1">
      <c r="A68" s="24" t="s">
        <v>109</v>
      </c>
      <c r="B68" s="43"/>
      <c r="C68" s="43"/>
      <c r="D68" s="43"/>
      <c r="E68" s="43"/>
      <c r="F68" s="43"/>
      <c r="G68" s="43"/>
      <c r="H68" s="43"/>
      <c r="I68" s="14"/>
      <c r="J68" s="15"/>
      <c r="K68" s="53"/>
      <c r="L68" s="15"/>
    </row>
    <row r="69" spans="1:12" ht="18.75" customHeight="1">
      <c r="A69" s="113" t="s">
        <v>112</v>
      </c>
      <c r="B69" s="43"/>
      <c r="C69" s="43"/>
      <c r="D69" s="43"/>
      <c r="E69" s="43"/>
      <c r="F69" s="43"/>
      <c r="G69" s="43"/>
      <c r="H69" s="43"/>
      <c r="I69" s="14"/>
      <c r="J69" s="15"/>
      <c r="K69" s="53"/>
      <c r="L69" s="15"/>
    </row>
    <row r="70" spans="1:12" ht="12" customHeight="1">
      <c r="A70" s="56" t="s">
        <v>59</v>
      </c>
      <c r="B70" s="43"/>
      <c r="C70" s="43"/>
      <c r="D70" s="43"/>
      <c r="E70" s="43"/>
      <c r="F70" s="43"/>
      <c r="G70" s="43"/>
      <c r="H70" s="43"/>
      <c r="I70" s="14"/>
      <c r="J70" s="15"/>
      <c r="K70" s="53"/>
      <c r="L70" s="15"/>
    </row>
    <row r="71" spans="1:12" ht="12" customHeight="1">
      <c r="A71" s="24" t="s">
        <v>111</v>
      </c>
      <c r="B71" s="43"/>
      <c r="C71" s="43"/>
      <c r="D71" s="43"/>
      <c r="E71" s="43"/>
      <c r="F71" s="43"/>
      <c r="G71" s="43"/>
      <c r="H71" s="43"/>
      <c r="I71" s="14"/>
      <c r="J71" s="15"/>
      <c r="K71" s="53"/>
      <c r="L71" s="15"/>
    </row>
    <row r="72" spans="1:12" ht="12" customHeight="1">
      <c r="A72" s="24" t="s">
        <v>110</v>
      </c>
      <c r="B72" s="43"/>
      <c r="C72" s="43"/>
      <c r="D72" s="43"/>
      <c r="E72" s="43"/>
      <c r="F72" s="43"/>
      <c r="G72" s="43"/>
      <c r="H72" s="43"/>
      <c r="I72" s="14"/>
      <c r="J72" s="15"/>
      <c r="K72" s="53"/>
      <c r="L72" s="15"/>
    </row>
    <row r="73" spans="1:12" ht="12" customHeight="1">
      <c r="A73" s="24"/>
      <c r="B73" s="43"/>
      <c r="C73" s="43"/>
      <c r="D73" s="43"/>
      <c r="E73" s="43"/>
      <c r="F73" s="43"/>
      <c r="G73" s="43"/>
      <c r="H73" s="43"/>
      <c r="I73" s="14"/>
      <c r="J73" s="15"/>
      <c r="K73" s="53"/>
      <c r="L73" s="15"/>
    </row>
    <row r="74" spans="1:12" ht="18.75" customHeight="1">
      <c r="A74" s="113" t="s">
        <v>113</v>
      </c>
      <c r="B74" s="43"/>
      <c r="C74" s="43"/>
      <c r="D74" s="43"/>
      <c r="E74" s="43"/>
      <c r="F74" s="43"/>
      <c r="G74" s="43"/>
      <c r="H74" s="43"/>
      <c r="I74" s="14"/>
      <c r="J74" s="15"/>
      <c r="K74" s="53"/>
      <c r="L74" s="15"/>
    </row>
    <row r="75" spans="1:12" ht="16.5" customHeight="1">
      <c r="A75" s="24" t="s">
        <v>114</v>
      </c>
      <c r="B75" s="43"/>
      <c r="C75" s="43"/>
      <c r="D75" s="43"/>
      <c r="E75" s="43"/>
      <c r="F75" s="43"/>
      <c r="G75" s="43"/>
      <c r="H75" s="43"/>
      <c r="I75" s="14"/>
      <c r="J75" s="15"/>
      <c r="K75" s="53"/>
      <c r="L75" s="15"/>
    </row>
    <row r="76" spans="1:12" ht="17.25" customHeight="1">
      <c r="A76" s="113" t="s">
        <v>115</v>
      </c>
      <c r="B76" s="43"/>
      <c r="C76" s="43"/>
      <c r="D76" s="43"/>
      <c r="E76" s="43"/>
      <c r="F76" s="43"/>
      <c r="G76" s="43"/>
      <c r="H76" s="43"/>
      <c r="I76" s="14"/>
      <c r="J76" s="15"/>
      <c r="K76" s="53"/>
      <c r="L76" s="15"/>
    </row>
    <row r="77" spans="1:12" ht="16.5" customHeight="1">
      <c r="A77" s="56" t="s">
        <v>59</v>
      </c>
      <c r="B77" s="43"/>
      <c r="C77" s="43"/>
      <c r="D77" s="43"/>
      <c r="E77" s="43"/>
      <c r="F77" s="43"/>
      <c r="G77" s="43"/>
      <c r="H77" s="43"/>
      <c r="I77" s="14"/>
      <c r="J77" s="15"/>
      <c r="K77" s="53"/>
      <c r="L77" s="15"/>
    </row>
    <row r="78" spans="1:12" ht="16.5" customHeight="1">
      <c r="A78" s="24" t="s">
        <v>116</v>
      </c>
      <c r="B78" s="43"/>
      <c r="C78" s="43"/>
      <c r="D78" s="43"/>
      <c r="E78" s="43"/>
      <c r="F78" s="43"/>
      <c r="G78" s="43"/>
      <c r="H78" s="43"/>
      <c r="I78" s="14"/>
      <c r="J78" s="15"/>
      <c r="K78" s="53"/>
      <c r="L78" s="15"/>
    </row>
    <row r="79" spans="1:12" ht="15" customHeight="1">
      <c r="A79" s="96" t="s">
        <v>117</v>
      </c>
      <c r="B79" s="43"/>
      <c r="C79" s="43"/>
      <c r="D79" s="43"/>
      <c r="E79" s="43"/>
      <c r="F79" s="43"/>
      <c r="G79" s="43"/>
      <c r="H79" s="43"/>
      <c r="I79" s="14"/>
      <c r="J79" s="15"/>
      <c r="K79" s="53"/>
      <c r="L79" s="15"/>
    </row>
    <row r="80" spans="1:12" ht="19.5" customHeight="1">
      <c r="A80" s="113" t="s">
        <v>118</v>
      </c>
      <c r="B80" s="43"/>
      <c r="C80" s="43"/>
      <c r="D80" s="43"/>
      <c r="E80" s="43"/>
      <c r="F80" s="43"/>
      <c r="G80" s="43"/>
      <c r="H80" s="43"/>
      <c r="I80" s="14"/>
      <c r="J80" s="15"/>
      <c r="K80" s="53"/>
      <c r="L80" s="15"/>
    </row>
    <row r="81" spans="1:12" ht="18" customHeight="1">
      <c r="A81" s="113" t="s">
        <v>119</v>
      </c>
      <c r="B81" s="43"/>
      <c r="C81" s="43"/>
      <c r="D81" s="43"/>
      <c r="E81" s="43"/>
      <c r="F81" s="43"/>
      <c r="G81" s="43"/>
      <c r="H81" s="43"/>
      <c r="I81" s="14"/>
      <c r="J81" s="15"/>
      <c r="K81" s="53"/>
      <c r="L81" s="15"/>
    </row>
    <row r="82" spans="1:12" ht="12" customHeight="1">
      <c r="A82" s="56" t="s">
        <v>59</v>
      </c>
      <c r="B82" s="43"/>
      <c r="C82" s="43"/>
      <c r="D82" s="43"/>
      <c r="E82" s="43"/>
      <c r="F82" s="43"/>
      <c r="G82" s="43"/>
      <c r="H82" s="43"/>
      <c r="I82" s="14"/>
      <c r="J82" s="15"/>
      <c r="K82" s="53"/>
      <c r="L82" s="15"/>
    </row>
    <row r="83" spans="1:12" ht="12" customHeight="1">
      <c r="A83" s="24" t="s">
        <v>159</v>
      </c>
      <c r="B83" s="43"/>
      <c r="C83" s="43"/>
      <c r="D83" s="43"/>
      <c r="E83" s="43"/>
      <c r="F83" s="43"/>
      <c r="G83" s="43"/>
      <c r="H83" s="43"/>
      <c r="I83" s="14"/>
      <c r="J83" s="15"/>
      <c r="K83" s="53"/>
      <c r="L83" s="15"/>
    </row>
    <row r="84" spans="1:12" ht="12" customHeight="1">
      <c r="A84" s="96" t="s">
        <v>160</v>
      </c>
      <c r="B84" s="43"/>
      <c r="C84" s="43"/>
      <c r="D84" s="43"/>
      <c r="E84" s="43"/>
      <c r="F84" s="43"/>
      <c r="G84" s="43"/>
      <c r="H84" s="43"/>
      <c r="I84" s="14"/>
      <c r="J84" s="15"/>
      <c r="K84" s="53"/>
      <c r="L84" s="15"/>
    </row>
    <row r="85" spans="1:12" ht="21.75" customHeight="1">
      <c r="A85" s="113" t="s">
        <v>120</v>
      </c>
      <c r="B85" s="43"/>
      <c r="C85" s="43"/>
      <c r="D85" s="43"/>
      <c r="E85" s="43"/>
      <c r="F85" s="43"/>
      <c r="G85" s="43"/>
      <c r="H85" s="43"/>
      <c r="I85" s="14"/>
      <c r="J85" s="15"/>
      <c r="K85" s="53"/>
      <c r="L85" s="15"/>
    </row>
    <row r="86" spans="1:12" ht="12.75" customHeight="1">
      <c r="A86" s="56" t="s">
        <v>59</v>
      </c>
      <c r="B86" s="43"/>
      <c r="C86" s="43"/>
      <c r="D86" s="43"/>
      <c r="E86" s="43"/>
      <c r="F86" s="43"/>
      <c r="G86" s="43"/>
      <c r="H86" s="43"/>
      <c r="I86" s="14"/>
      <c r="J86" s="15"/>
      <c r="K86" s="53"/>
      <c r="L86" s="15"/>
    </row>
    <row r="87" spans="1:12" ht="12.75" customHeight="1">
      <c r="A87" s="56" t="s">
        <v>136</v>
      </c>
      <c r="B87" s="43"/>
      <c r="C87" s="43"/>
      <c r="D87" s="43"/>
      <c r="E87" s="43"/>
      <c r="F87" s="43"/>
      <c r="G87" s="43"/>
      <c r="H87" s="43"/>
      <c r="I87" s="14"/>
      <c r="J87" s="15"/>
      <c r="K87" s="53"/>
      <c r="L87" s="15"/>
    </row>
    <row r="88" spans="1:12" ht="12.75" customHeight="1">
      <c r="A88" s="56" t="s">
        <v>121</v>
      </c>
      <c r="B88" s="43"/>
      <c r="C88" s="43"/>
      <c r="D88" s="43"/>
      <c r="E88" s="98" t="s">
        <v>122</v>
      </c>
      <c r="F88" s="43"/>
      <c r="G88" s="43"/>
      <c r="H88" s="43"/>
      <c r="I88" s="14"/>
      <c r="J88" s="15"/>
      <c r="K88" s="53"/>
      <c r="L88" s="15"/>
    </row>
    <row r="89" spans="1:12" ht="12.75" customHeight="1">
      <c r="A89" s="56" t="s">
        <v>124</v>
      </c>
      <c r="B89" s="43"/>
      <c r="C89" s="43"/>
      <c r="D89" s="43"/>
      <c r="E89" s="98" t="s">
        <v>123</v>
      </c>
      <c r="F89" s="43"/>
      <c r="G89" s="43"/>
      <c r="H89" s="43"/>
      <c r="I89" s="14"/>
      <c r="J89" s="15"/>
      <c r="K89" s="53"/>
      <c r="L89" s="15"/>
    </row>
    <row r="90" spans="1:12" ht="12.75" customHeight="1">
      <c r="A90" s="56" t="s">
        <v>125</v>
      </c>
      <c r="B90" s="43"/>
      <c r="C90" s="43"/>
      <c r="D90" s="43"/>
      <c r="E90" s="98" t="s">
        <v>126</v>
      </c>
      <c r="F90" s="43"/>
      <c r="G90" s="43"/>
      <c r="H90" s="43"/>
      <c r="I90" s="14"/>
      <c r="J90" s="15"/>
      <c r="K90" s="53"/>
      <c r="L90" s="15"/>
    </row>
    <row r="91" spans="1:12" ht="12.75" customHeight="1">
      <c r="A91" s="56" t="s">
        <v>127</v>
      </c>
      <c r="B91" s="43"/>
      <c r="C91" s="43"/>
      <c r="D91" s="43"/>
      <c r="E91" s="98" t="s">
        <v>128</v>
      </c>
      <c r="F91" s="43"/>
      <c r="G91" s="43"/>
      <c r="H91" s="43"/>
      <c r="I91" s="14"/>
      <c r="J91" s="15"/>
      <c r="K91" s="53"/>
      <c r="L91" s="15"/>
    </row>
    <row r="92" spans="1:12" ht="12.75" customHeight="1">
      <c r="A92" s="56" t="s">
        <v>129</v>
      </c>
      <c r="B92" s="43"/>
      <c r="C92" s="43"/>
      <c r="D92" s="43"/>
      <c r="E92" s="98" t="s">
        <v>130</v>
      </c>
      <c r="F92" s="43"/>
      <c r="G92" s="43"/>
      <c r="H92" s="43"/>
      <c r="I92" s="14"/>
      <c r="J92" s="15"/>
      <c r="K92" s="53"/>
      <c r="L92" s="15"/>
    </row>
    <row r="93" spans="1:12" ht="12.75" customHeight="1">
      <c r="A93" s="56" t="s">
        <v>131</v>
      </c>
      <c r="B93" s="43"/>
      <c r="C93" s="43"/>
      <c r="D93" s="43"/>
      <c r="E93" s="98" t="s">
        <v>132</v>
      </c>
      <c r="F93" s="43"/>
      <c r="G93" s="43"/>
      <c r="H93" s="43"/>
      <c r="I93" s="14"/>
      <c r="J93" s="15"/>
      <c r="K93" s="53"/>
      <c r="L93" s="15"/>
    </row>
    <row r="94" spans="1:12" ht="12.75" customHeight="1">
      <c r="A94" s="56" t="s">
        <v>133</v>
      </c>
      <c r="B94" s="43"/>
      <c r="C94" s="43"/>
      <c r="D94" s="43"/>
      <c r="E94" s="98" t="s">
        <v>134</v>
      </c>
      <c r="F94" s="43"/>
      <c r="G94" s="43"/>
      <c r="H94" s="43"/>
      <c r="I94" s="14"/>
      <c r="J94" s="15"/>
      <c r="K94" s="53"/>
      <c r="L94" s="15"/>
    </row>
    <row r="95" spans="1:12" ht="15.75" customHeight="1">
      <c r="A95" s="114" t="s">
        <v>158</v>
      </c>
      <c r="B95" s="43"/>
      <c r="C95" s="43"/>
      <c r="D95" s="43"/>
      <c r="E95" s="98"/>
      <c r="F95" s="43"/>
      <c r="G95" s="43"/>
      <c r="H95" s="43"/>
      <c r="I95" s="14"/>
      <c r="J95" s="15"/>
      <c r="K95" s="53"/>
      <c r="L95" s="15"/>
    </row>
    <row r="96" spans="1:12" ht="12.75" customHeight="1">
      <c r="A96" s="56" t="s">
        <v>135</v>
      </c>
      <c r="B96" s="43"/>
      <c r="C96" s="43"/>
      <c r="D96" s="43"/>
      <c r="E96" s="43"/>
      <c r="F96" s="43"/>
      <c r="G96" s="43"/>
      <c r="H96" s="43"/>
      <c r="I96" s="14"/>
      <c r="J96" s="15"/>
      <c r="K96" s="53"/>
      <c r="L96" s="15"/>
    </row>
    <row r="97" spans="1:12" ht="12.75" customHeight="1">
      <c r="A97" s="56" t="s">
        <v>136</v>
      </c>
      <c r="B97" s="43"/>
      <c r="C97" s="43"/>
      <c r="D97" s="43"/>
      <c r="E97" s="98"/>
      <c r="F97" s="43"/>
      <c r="G97" s="43"/>
      <c r="H97" s="43"/>
      <c r="I97" s="14"/>
      <c r="J97" s="15"/>
      <c r="K97" s="53"/>
      <c r="L97" s="15"/>
    </row>
    <row r="98" spans="1:12" ht="12.75" customHeight="1">
      <c r="A98" s="56" t="s">
        <v>137</v>
      </c>
      <c r="B98" s="43"/>
      <c r="C98" s="43"/>
      <c r="D98" s="43"/>
      <c r="E98" s="98" t="s">
        <v>138</v>
      </c>
      <c r="F98" s="43"/>
      <c r="G98" s="43"/>
      <c r="H98" s="43"/>
      <c r="I98" s="14"/>
      <c r="J98" s="15"/>
      <c r="K98" s="53"/>
      <c r="L98" s="15"/>
    </row>
    <row r="99" spans="1:12" ht="12.75" customHeight="1">
      <c r="A99" s="56" t="s">
        <v>139</v>
      </c>
      <c r="B99" s="43"/>
      <c r="C99" s="43"/>
      <c r="D99" s="43"/>
      <c r="E99" s="98" t="s">
        <v>140</v>
      </c>
      <c r="F99" s="43"/>
      <c r="G99" s="43"/>
      <c r="H99" s="43"/>
      <c r="I99" s="14"/>
      <c r="J99" s="15"/>
      <c r="K99" s="53"/>
      <c r="L99" s="15"/>
    </row>
    <row r="100" spans="1:12" ht="12.75" customHeight="1">
      <c r="A100" s="56" t="s">
        <v>141</v>
      </c>
      <c r="B100" s="43"/>
      <c r="C100" s="43"/>
      <c r="D100" s="43"/>
      <c r="E100" s="98" t="s">
        <v>122</v>
      </c>
      <c r="F100" s="43"/>
      <c r="G100" s="43"/>
      <c r="H100" s="43"/>
      <c r="I100" s="14"/>
      <c r="J100" s="15"/>
      <c r="K100" s="53"/>
      <c r="L100" s="15"/>
    </row>
    <row r="101" spans="1:12" ht="12.75" customHeight="1">
      <c r="A101" s="56" t="s">
        <v>142</v>
      </c>
      <c r="B101" s="43"/>
      <c r="C101" s="43"/>
      <c r="D101" s="43"/>
      <c r="E101" s="98" t="s">
        <v>123</v>
      </c>
      <c r="F101" s="43"/>
      <c r="G101" s="43"/>
      <c r="H101" s="43"/>
      <c r="I101" s="14"/>
      <c r="J101" s="15"/>
      <c r="K101" s="53"/>
      <c r="L101" s="15"/>
    </row>
    <row r="102" spans="1:12" ht="12.75" customHeight="1">
      <c r="A102" s="56" t="s">
        <v>143</v>
      </c>
      <c r="B102" s="43"/>
      <c r="C102" s="43"/>
      <c r="D102" s="43"/>
      <c r="E102" s="98" t="s">
        <v>126</v>
      </c>
      <c r="F102" s="43"/>
      <c r="G102" s="43"/>
      <c r="H102" s="43"/>
      <c r="I102" s="14"/>
      <c r="J102" s="15"/>
      <c r="K102" s="53"/>
      <c r="L102" s="15"/>
    </row>
    <row r="103" spans="1:12" ht="12.75" customHeight="1">
      <c r="A103" s="56" t="s">
        <v>144</v>
      </c>
      <c r="B103" s="43"/>
      <c r="C103" s="43"/>
      <c r="D103" s="43"/>
      <c r="E103" s="98" t="s">
        <v>128</v>
      </c>
      <c r="F103" s="43"/>
      <c r="G103" s="43"/>
      <c r="H103" s="43"/>
      <c r="I103" s="14"/>
      <c r="J103" s="15"/>
      <c r="K103" s="53"/>
      <c r="L103" s="15"/>
    </row>
    <row r="104" spans="1:12" ht="12.75" customHeight="1">
      <c r="A104" s="56" t="s">
        <v>145</v>
      </c>
      <c r="B104" s="43"/>
      <c r="C104" s="43"/>
      <c r="D104" s="43"/>
      <c r="E104" s="98" t="s">
        <v>130</v>
      </c>
      <c r="F104" s="43"/>
      <c r="G104" s="43"/>
      <c r="H104" s="43"/>
      <c r="I104" s="14"/>
      <c r="J104" s="15"/>
      <c r="K104" s="53"/>
      <c r="L104" s="15"/>
    </row>
    <row r="105" spans="1:12" ht="15.75" customHeight="1">
      <c r="A105" s="114" t="s">
        <v>146</v>
      </c>
      <c r="B105" s="43"/>
      <c r="C105" s="43"/>
      <c r="D105" s="43"/>
      <c r="E105" s="98"/>
      <c r="F105" s="43"/>
      <c r="G105" s="43"/>
      <c r="H105" s="43"/>
      <c r="I105" s="14"/>
      <c r="J105" s="15"/>
      <c r="K105" s="53"/>
      <c r="L105" s="15"/>
    </row>
    <row r="106" spans="1:12" ht="12.75" customHeight="1">
      <c r="A106" s="56" t="s">
        <v>147</v>
      </c>
      <c r="B106" s="43"/>
      <c r="C106" s="43"/>
      <c r="D106" s="43"/>
      <c r="E106" s="98" t="s">
        <v>123</v>
      </c>
      <c r="F106" s="43"/>
      <c r="G106" s="43"/>
      <c r="H106" s="43"/>
      <c r="I106" s="14"/>
      <c r="J106" s="15"/>
      <c r="K106" s="53"/>
      <c r="L106" s="15"/>
    </row>
    <row r="107" spans="1:12" ht="12.75" customHeight="1">
      <c r="A107" s="56" t="s">
        <v>148</v>
      </c>
      <c r="B107" s="43"/>
      <c r="C107" s="43"/>
      <c r="D107" s="43"/>
      <c r="E107" s="98" t="s">
        <v>126</v>
      </c>
      <c r="F107" s="43"/>
      <c r="G107" s="43"/>
      <c r="H107" s="43"/>
      <c r="I107" s="14"/>
      <c r="J107" s="15"/>
      <c r="K107" s="53"/>
      <c r="L107" s="15"/>
    </row>
    <row r="108" spans="1:12" ht="12.75" customHeight="1">
      <c r="A108" s="56" t="s">
        <v>149</v>
      </c>
      <c r="B108" s="43"/>
      <c r="C108" s="43"/>
      <c r="D108" s="43"/>
      <c r="E108" s="98" t="s">
        <v>128</v>
      </c>
      <c r="F108" s="43"/>
      <c r="G108" s="43"/>
      <c r="H108" s="43"/>
      <c r="I108" s="14"/>
      <c r="J108" s="15"/>
      <c r="K108" s="53"/>
      <c r="L108" s="15"/>
    </row>
    <row r="109" spans="1:12" ht="12.75" customHeight="1">
      <c r="A109" s="56" t="s">
        <v>150</v>
      </c>
      <c r="B109" s="43"/>
      <c r="C109" s="43"/>
      <c r="D109" s="43"/>
      <c r="E109" s="98" t="s">
        <v>130</v>
      </c>
      <c r="F109" s="43"/>
      <c r="G109" s="43"/>
      <c r="H109" s="43"/>
      <c r="I109" s="14"/>
      <c r="J109" s="15"/>
      <c r="K109" s="53"/>
      <c r="L109" s="15"/>
    </row>
    <row r="110" spans="1:12" ht="12.75" customHeight="1">
      <c r="A110" s="56" t="s">
        <v>151</v>
      </c>
      <c r="B110" s="43"/>
      <c r="C110" s="43"/>
      <c r="D110" s="43"/>
      <c r="E110" s="98" t="s">
        <v>152</v>
      </c>
      <c r="F110" s="43"/>
      <c r="G110" s="43"/>
      <c r="H110" s="43"/>
      <c r="I110" s="14"/>
      <c r="J110" s="15"/>
      <c r="K110" s="53"/>
      <c r="L110" s="15"/>
    </row>
    <row r="111" spans="1:12" ht="15.75" customHeight="1">
      <c r="A111" s="114" t="s">
        <v>153</v>
      </c>
      <c r="B111" s="43"/>
      <c r="C111" s="43"/>
      <c r="D111" s="43"/>
      <c r="E111" s="98"/>
      <c r="F111" s="43"/>
      <c r="G111" s="43"/>
      <c r="H111" s="43"/>
      <c r="I111" s="14"/>
      <c r="J111" s="15"/>
      <c r="K111" s="53"/>
      <c r="L111" s="15"/>
    </row>
    <row r="112" spans="1:12" ht="15.75" customHeight="1">
      <c r="A112" s="56" t="s">
        <v>154</v>
      </c>
      <c r="B112" s="43"/>
      <c r="C112" s="43"/>
      <c r="D112" s="43"/>
      <c r="E112" s="98" t="s">
        <v>155</v>
      </c>
      <c r="F112" s="43"/>
      <c r="G112" s="43"/>
      <c r="H112" s="43"/>
      <c r="I112" s="14"/>
      <c r="J112" s="15"/>
      <c r="K112" s="53"/>
      <c r="L112" s="15"/>
    </row>
    <row r="113" spans="1:12" ht="15.75" customHeight="1">
      <c r="A113" s="56"/>
      <c r="B113" s="43"/>
      <c r="C113" s="43"/>
      <c r="D113" s="43"/>
      <c r="E113" s="98"/>
      <c r="F113" s="43"/>
      <c r="G113" s="43"/>
      <c r="H113" s="43"/>
      <c r="I113" s="14"/>
      <c r="J113" s="15"/>
      <c r="K113" s="53"/>
      <c r="L113" s="15"/>
    </row>
    <row r="114" spans="1:12" ht="15.75" customHeight="1">
      <c r="A114" s="56"/>
      <c r="B114" s="43"/>
      <c r="C114" s="43"/>
      <c r="D114" s="43"/>
      <c r="E114" s="98"/>
      <c r="F114" s="43"/>
      <c r="G114" s="43"/>
      <c r="H114" s="43"/>
      <c r="I114" s="14"/>
      <c r="J114" s="15"/>
      <c r="K114" s="53"/>
      <c r="L114" s="15"/>
    </row>
    <row r="115" spans="1:12" ht="15.75" customHeight="1">
      <c r="A115" s="56"/>
      <c r="B115" s="43"/>
      <c r="C115" s="43"/>
      <c r="D115" s="43"/>
      <c r="E115" s="98"/>
      <c r="F115" s="43"/>
      <c r="G115" s="43"/>
      <c r="H115" s="43"/>
      <c r="I115" s="14"/>
      <c r="J115" s="15"/>
      <c r="K115" s="53"/>
      <c r="L115" s="15"/>
    </row>
    <row r="116" spans="1:12" ht="15.75" customHeight="1">
      <c r="A116" s="56"/>
      <c r="B116" s="43"/>
      <c r="C116" s="43"/>
      <c r="D116" s="43"/>
      <c r="E116" s="98"/>
      <c r="F116" s="43"/>
      <c r="G116" s="43"/>
      <c r="H116" s="43"/>
      <c r="I116" s="14"/>
      <c r="J116" s="15"/>
      <c r="K116" s="53"/>
      <c r="L116" s="15"/>
    </row>
    <row r="117" spans="1:12" ht="16.5" customHeight="1">
      <c r="A117" s="116" t="s">
        <v>70</v>
      </c>
      <c r="B117" s="60"/>
      <c r="C117" s="60"/>
      <c r="D117" s="60"/>
      <c r="E117" s="60"/>
      <c r="F117" s="60"/>
      <c r="G117" s="60"/>
      <c r="H117" s="43"/>
      <c r="I117" s="14"/>
      <c r="J117" s="15"/>
      <c r="K117" s="53"/>
      <c r="L117" s="15"/>
    </row>
    <row r="118" spans="1:12" ht="13.5" customHeight="1">
      <c r="A118" s="84"/>
      <c r="B118" s="26" t="s">
        <v>10</v>
      </c>
      <c r="C118" s="10"/>
      <c r="D118" s="26" t="s">
        <v>21</v>
      </c>
      <c r="E118" s="23"/>
      <c r="F118" s="23"/>
      <c r="G118" s="64" t="s">
        <v>79</v>
      </c>
      <c r="H118" s="9" t="s">
        <v>177</v>
      </c>
      <c r="I118" s="119"/>
      <c r="J118" s="14"/>
      <c r="K118" s="15"/>
      <c r="L118" s="15"/>
    </row>
    <row r="119" spans="1:12" ht="13.5" customHeight="1">
      <c r="A119" s="79"/>
      <c r="B119" s="27" t="s">
        <v>7</v>
      </c>
      <c r="C119" s="13"/>
      <c r="D119" s="27" t="s">
        <v>22</v>
      </c>
      <c r="E119" s="15"/>
      <c r="F119" s="15"/>
      <c r="G119" s="65" t="s">
        <v>80</v>
      </c>
      <c r="H119" s="11" t="s">
        <v>178</v>
      </c>
      <c r="I119" s="49"/>
      <c r="J119" s="53"/>
      <c r="K119" s="15"/>
      <c r="L119" s="15"/>
    </row>
    <row r="120" spans="1:12" ht="13.5" customHeight="1">
      <c r="A120" s="79"/>
      <c r="B120" s="27" t="s">
        <v>71</v>
      </c>
      <c r="C120" s="13"/>
      <c r="D120" s="27" t="s">
        <v>23</v>
      </c>
      <c r="E120" s="15"/>
      <c r="F120" s="15"/>
      <c r="G120" s="65" t="s">
        <v>14</v>
      </c>
      <c r="H120" s="11" t="s">
        <v>179</v>
      </c>
      <c r="I120" s="13"/>
      <c r="J120" s="53"/>
      <c r="K120" s="15"/>
      <c r="L120" s="15"/>
    </row>
    <row r="121" spans="1:12" ht="13.5" customHeight="1">
      <c r="A121" s="17"/>
      <c r="B121" s="27" t="s">
        <v>72</v>
      </c>
      <c r="C121" s="13"/>
      <c r="D121" s="27" t="s">
        <v>78</v>
      </c>
      <c r="E121" s="53"/>
      <c r="F121" s="15"/>
      <c r="G121" s="17"/>
      <c r="H121" s="11" t="s">
        <v>180</v>
      </c>
      <c r="I121" s="50"/>
      <c r="J121" s="53"/>
      <c r="K121" s="15"/>
      <c r="L121" s="46"/>
    </row>
    <row r="122" spans="1:12" ht="13.5" customHeight="1">
      <c r="A122" s="17"/>
      <c r="B122" s="27" t="s">
        <v>73</v>
      </c>
      <c r="C122" s="13"/>
      <c r="D122" s="27" t="s">
        <v>24</v>
      </c>
      <c r="E122" s="53"/>
      <c r="F122" s="15"/>
      <c r="G122" s="17"/>
      <c r="H122" s="11" t="s">
        <v>181</v>
      </c>
      <c r="I122" s="50"/>
      <c r="J122" s="53"/>
      <c r="K122" s="15"/>
      <c r="L122" s="46"/>
    </row>
    <row r="123" spans="1:12" ht="13.5" customHeight="1">
      <c r="A123" s="17" t="s">
        <v>3</v>
      </c>
      <c r="B123" s="27" t="s">
        <v>74</v>
      </c>
      <c r="C123" s="13"/>
      <c r="D123" s="27" t="s">
        <v>25</v>
      </c>
      <c r="E123" s="53"/>
      <c r="F123" s="15"/>
      <c r="G123" s="17"/>
      <c r="H123" s="11" t="s">
        <v>182</v>
      </c>
      <c r="I123" s="50"/>
      <c r="J123" s="53"/>
      <c r="K123" s="15"/>
      <c r="L123" s="46"/>
    </row>
    <row r="124" spans="1:12" ht="13.5" customHeight="1">
      <c r="A124" s="17"/>
      <c r="B124" s="27" t="s">
        <v>75</v>
      </c>
      <c r="C124" s="13"/>
      <c r="D124" s="27" t="s">
        <v>26</v>
      </c>
      <c r="E124" s="53"/>
      <c r="F124" s="15"/>
      <c r="G124" s="17"/>
      <c r="H124" s="11" t="s">
        <v>184</v>
      </c>
      <c r="I124" s="50"/>
      <c r="J124" s="53"/>
      <c r="K124" s="15"/>
      <c r="L124" s="46"/>
    </row>
    <row r="125" spans="1:12" ht="13.5" customHeight="1">
      <c r="A125" s="17"/>
      <c r="B125" s="27" t="s">
        <v>76</v>
      </c>
      <c r="D125" s="27" t="s">
        <v>194</v>
      </c>
      <c r="E125" s="53"/>
      <c r="F125" s="15"/>
      <c r="G125" s="17"/>
      <c r="H125" s="11" t="s">
        <v>185</v>
      </c>
      <c r="I125" s="50"/>
      <c r="J125" s="53"/>
      <c r="K125" s="15"/>
      <c r="L125" s="46"/>
    </row>
    <row r="126" spans="1:12" ht="13.5" customHeight="1">
      <c r="A126" s="17"/>
      <c r="B126" s="85" t="s">
        <v>77</v>
      </c>
      <c r="D126" s="27" t="s">
        <v>195</v>
      </c>
      <c r="E126" s="53"/>
      <c r="F126" s="15"/>
      <c r="G126" s="86"/>
      <c r="H126" s="80" t="s">
        <v>183</v>
      </c>
      <c r="I126" s="120"/>
      <c r="J126" s="53"/>
      <c r="K126" s="15"/>
      <c r="L126" s="46"/>
    </row>
    <row r="127" spans="1:12" ht="13.5" customHeight="1">
      <c r="A127" s="28" t="s">
        <v>4</v>
      </c>
      <c r="B127" s="37">
        <f>(550*30)</f>
        <v>16500</v>
      </c>
      <c r="C127" s="38"/>
      <c r="D127" s="39"/>
      <c r="E127" s="62"/>
      <c r="F127" s="40">
        <f>(550*30)+(40*30)</f>
        <v>17700</v>
      </c>
      <c r="G127" s="6">
        <f>(B127/2)+(40*30)</f>
        <v>9450</v>
      </c>
      <c r="H127" s="37"/>
      <c r="I127" s="38">
        <f>B127*2</f>
        <v>33000</v>
      </c>
      <c r="J127" s="33"/>
      <c r="K127" s="33"/>
      <c r="L127" s="46"/>
    </row>
    <row r="128" spans="1:12" ht="13.5" customHeight="1">
      <c r="A128" s="28" t="s">
        <v>5</v>
      </c>
      <c r="B128" s="37">
        <f>(750*30)</f>
        <v>22500</v>
      </c>
      <c r="C128" s="38"/>
      <c r="D128" s="39"/>
      <c r="E128" s="62"/>
      <c r="F128" s="40">
        <f>(750*30)+(40*30)</f>
        <v>23700</v>
      </c>
      <c r="G128" s="6">
        <f>(B128/2)+(40*30)</f>
        <v>12450</v>
      </c>
      <c r="H128" s="37"/>
      <c r="I128" s="38">
        <f>B128*2</f>
        <v>45000</v>
      </c>
      <c r="J128" s="33"/>
      <c r="K128" s="33"/>
      <c r="L128" s="46"/>
    </row>
    <row r="129" spans="1:12" ht="13.5" customHeight="1">
      <c r="A129" s="28" t="s">
        <v>6</v>
      </c>
      <c r="B129" s="37">
        <f>(1000*30)</f>
        <v>30000</v>
      </c>
      <c r="C129" s="38"/>
      <c r="D129" s="39"/>
      <c r="E129" s="62"/>
      <c r="F129" s="40">
        <f>(1000*30)+(40*30)</f>
        <v>31200</v>
      </c>
      <c r="G129" s="6">
        <f>(B129/2)+(40*30)</f>
        <v>16200</v>
      </c>
      <c r="H129" s="37"/>
      <c r="I129" s="38">
        <f>B129*2</f>
        <v>60000</v>
      </c>
      <c r="J129" s="33"/>
      <c r="K129" s="33"/>
      <c r="L129" s="46"/>
    </row>
    <row r="130" spans="1:12" ht="13.5" customHeight="1">
      <c r="A130" s="28" t="s">
        <v>27</v>
      </c>
      <c r="B130" s="37">
        <f>(1500*30)</f>
        <v>45000</v>
      </c>
      <c r="C130" s="38"/>
      <c r="D130" s="39"/>
      <c r="E130" s="62"/>
      <c r="F130" s="40">
        <f>(1500*30)+(40*30)</f>
        <v>46200</v>
      </c>
      <c r="G130" s="6">
        <f>(B130/2)+(40*30)</f>
        <v>23700</v>
      </c>
      <c r="H130" s="37"/>
      <c r="I130" s="38">
        <f>B130*2</f>
        <v>90000</v>
      </c>
      <c r="J130" s="33"/>
      <c r="K130" s="33"/>
      <c r="L130" s="46"/>
    </row>
    <row r="131" spans="1:12" ht="13.5" customHeight="1">
      <c r="A131" s="28" t="s">
        <v>28</v>
      </c>
      <c r="B131" s="37">
        <f>(2000*30)</f>
        <v>60000</v>
      </c>
      <c r="C131" s="38"/>
      <c r="D131" s="39"/>
      <c r="E131" s="62"/>
      <c r="F131" s="40">
        <f>(2000*30)+(40*30)</f>
        <v>61200</v>
      </c>
      <c r="G131" s="6">
        <f>(B131/2)+(40*30)</f>
        <v>31200</v>
      </c>
      <c r="H131" s="37"/>
      <c r="I131" s="38">
        <f>B131*2</f>
        <v>120000</v>
      </c>
      <c r="J131" s="33"/>
      <c r="K131" s="33"/>
      <c r="L131" s="46"/>
    </row>
    <row r="132" spans="1:12" ht="13.5" customHeight="1">
      <c r="A132" s="53"/>
      <c r="B132" s="33"/>
      <c r="C132" s="33"/>
      <c r="D132" s="110"/>
      <c r="E132" s="110"/>
      <c r="F132" s="33"/>
      <c r="G132" s="33"/>
      <c r="H132" s="33"/>
      <c r="I132" s="33"/>
      <c r="J132" s="33"/>
      <c r="K132" s="33"/>
      <c r="L132" s="46"/>
    </row>
    <row r="133" spans="1:12" s="46" customFormat="1" ht="13.5" customHeight="1">
      <c r="A133" s="56" t="s">
        <v>17</v>
      </c>
      <c r="B133" s="33"/>
      <c r="C133" s="33"/>
      <c r="D133" s="45"/>
      <c r="E133" s="45"/>
      <c r="F133" s="33"/>
      <c r="G133" s="33"/>
      <c r="H133" s="33"/>
      <c r="I133" s="33"/>
      <c r="J133" s="33"/>
      <c r="K133" s="33"/>
      <c r="L133" s="33"/>
    </row>
    <row r="134" spans="1:12" s="118" customFormat="1" ht="13.5" customHeight="1">
      <c r="A134" s="53" t="s">
        <v>161</v>
      </c>
      <c r="B134" s="33"/>
      <c r="C134" s="33"/>
      <c r="D134" s="117"/>
      <c r="E134" s="117"/>
      <c r="F134" s="33"/>
      <c r="G134" s="33"/>
      <c r="H134" s="33"/>
      <c r="I134" s="33"/>
      <c r="J134" s="33"/>
      <c r="K134" s="33"/>
      <c r="L134" s="33"/>
    </row>
    <row r="135" spans="1:12" s="118" customFormat="1" ht="13.5" customHeight="1">
      <c r="A135" s="53" t="s">
        <v>162</v>
      </c>
      <c r="B135" s="33"/>
      <c r="C135" s="33"/>
      <c r="D135" s="117"/>
      <c r="E135" s="117"/>
      <c r="F135" s="33"/>
      <c r="G135" s="33"/>
      <c r="H135" s="33"/>
      <c r="I135" s="33"/>
      <c r="J135" s="33"/>
      <c r="K135" s="33"/>
      <c r="L135" s="33"/>
    </row>
    <row r="136" spans="1:12" s="118" customFormat="1" ht="13.5" customHeight="1">
      <c r="A136" s="53" t="s">
        <v>163</v>
      </c>
      <c r="B136" s="33"/>
      <c r="C136" s="33"/>
      <c r="D136" s="117"/>
      <c r="E136" s="117"/>
      <c r="F136" s="33"/>
      <c r="G136" s="33"/>
      <c r="H136" s="33"/>
      <c r="I136" s="33"/>
      <c r="J136" s="33"/>
      <c r="K136" s="33"/>
      <c r="L136" s="33"/>
    </row>
    <row r="137" spans="1:12" s="118" customFormat="1" ht="13.5" customHeight="1">
      <c r="A137" s="53" t="s">
        <v>164</v>
      </c>
      <c r="B137" s="33"/>
      <c r="C137" s="33"/>
      <c r="D137" s="117"/>
      <c r="E137" s="117"/>
      <c r="F137" s="33"/>
      <c r="G137" s="33"/>
      <c r="H137" s="33"/>
      <c r="I137" s="33"/>
      <c r="J137" s="33"/>
      <c r="K137" s="33"/>
      <c r="L137" s="33"/>
    </row>
    <row r="138" spans="1:12" s="118" customFormat="1" ht="13.5" customHeight="1">
      <c r="A138" s="53" t="s">
        <v>165</v>
      </c>
      <c r="B138" s="33"/>
      <c r="C138" s="33"/>
      <c r="D138" s="117"/>
      <c r="E138" s="117"/>
      <c r="F138" s="33"/>
      <c r="G138" s="33"/>
      <c r="H138" s="33"/>
      <c r="I138" s="33"/>
      <c r="J138" s="33"/>
      <c r="K138" s="33"/>
      <c r="L138" s="33"/>
    </row>
    <row r="139" spans="1:5" s="45" customFormat="1" ht="12.75" customHeight="1">
      <c r="A139" s="44" t="s">
        <v>166</v>
      </c>
      <c r="D139" s="12"/>
      <c r="E139" s="12"/>
    </row>
    <row r="140" spans="1:5" s="45" customFormat="1" ht="12.75" customHeight="1">
      <c r="A140" s="44" t="s">
        <v>167</v>
      </c>
      <c r="D140" s="12"/>
      <c r="E140" s="12"/>
    </row>
    <row r="141" spans="1:5" s="45" customFormat="1" ht="12.75" customHeight="1">
      <c r="A141" s="44" t="s">
        <v>168</v>
      </c>
      <c r="D141" s="12"/>
      <c r="E141" s="12"/>
    </row>
    <row r="142" spans="1:5" s="45" customFormat="1" ht="12.75" customHeight="1">
      <c r="A142" s="44" t="s">
        <v>169</v>
      </c>
      <c r="D142" s="12"/>
      <c r="E142" s="12"/>
    </row>
    <row r="143" spans="1:5" s="45" customFormat="1" ht="12.75" customHeight="1">
      <c r="A143" s="44" t="s">
        <v>170</v>
      </c>
      <c r="D143" s="12"/>
      <c r="E143" s="12"/>
    </row>
    <row r="144" spans="1:5" s="45" customFormat="1" ht="12.75" customHeight="1">
      <c r="A144" s="44" t="s">
        <v>171</v>
      </c>
      <c r="D144" s="12"/>
      <c r="E144" s="12"/>
    </row>
    <row r="145" spans="1:5" s="45" customFormat="1" ht="12.75" customHeight="1">
      <c r="A145" s="44" t="s">
        <v>172</v>
      </c>
      <c r="D145" s="12"/>
      <c r="E145" s="12"/>
    </row>
    <row r="146" spans="1:5" s="45" customFormat="1" ht="12.75" customHeight="1">
      <c r="A146" s="44" t="s">
        <v>173</v>
      </c>
      <c r="D146" s="12"/>
      <c r="E146" s="12"/>
    </row>
    <row r="147" spans="1:5" s="45" customFormat="1" ht="12.75" customHeight="1">
      <c r="A147" s="44" t="s">
        <v>174</v>
      </c>
      <c r="D147" s="12"/>
      <c r="E147" s="12"/>
    </row>
    <row r="148" spans="1:5" s="45" customFormat="1" ht="12.75" customHeight="1">
      <c r="A148" s="44" t="s">
        <v>175</v>
      </c>
      <c r="D148" s="12"/>
      <c r="E148" s="12"/>
    </row>
    <row r="149" spans="1:5" s="45" customFormat="1" ht="12.75" customHeight="1">
      <c r="A149" s="44" t="s">
        <v>186</v>
      </c>
      <c r="D149" s="12"/>
      <c r="E149" s="12"/>
    </row>
    <row r="150" spans="1:5" s="45" customFormat="1" ht="12.75" customHeight="1">
      <c r="A150" s="44" t="s">
        <v>187</v>
      </c>
      <c r="D150" s="12"/>
      <c r="E150" s="12"/>
    </row>
    <row r="151" spans="1:5" s="45" customFormat="1" ht="12.75" customHeight="1">
      <c r="A151" s="44" t="s">
        <v>188</v>
      </c>
      <c r="D151" s="12"/>
      <c r="E151" s="12"/>
    </row>
    <row r="152" spans="1:5" s="45" customFormat="1" ht="12.75" customHeight="1">
      <c r="A152" s="44" t="s">
        <v>189</v>
      </c>
      <c r="D152" s="12"/>
      <c r="E152" s="12"/>
    </row>
    <row r="153" spans="1:5" s="45" customFormat="1" ht="12.75" customHeight="1">
      <c r="A153" s="44" t="s">
        <v>176</v>
      </c>
      <c r="D153" s="12"/>
      <c r="E153" s="12"/>
    </row>
    <row r="154" spans="1:5" s="45" customFormat="1" ht="12.75" customHeight="1">
      <c r="A154" s="44" t="s">
        <v>190</v>
      </c>
      <c r="D154" s="12"/>
      <c r="E154" s="12"/>
    </row>
    <row r="155" spans="1:5" s="45" customFormat="1" ht="12.75" customHeight="1">
      <c r="A155" s="44" t="s">
        <v>192</v>
      </c>
      <c r="D155" s="12"/>
      <c r="E155" s="12"/>
    </row>
    <row r="156" spans="1:12" ht="12.75" customHeight="1">
      <c r="A156" s="14" t="s">
        <v>191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5"/>
    </row>
  </sheetData>
  <sheetProtection/>
  <printOptions/>
  <pageMargins left="0.2755905511811024" right="0.1968503937007874" top="0.65" bottom="0.6083333333333333" header="0.2362204724409449" footer="0.2362204724409449"/>
  <pageSetup horizontalDpi="600" verticalDpi="600" orientation="landscape" paperSize="9" scale="80" r:id="rId1"/>
  <headerFooter alignWithMargins="0">
    <oddHeader>&amp;C&amp;"Arial,Bold"&amp;14ТАБЕЛА АДВОКАТСКЕ ТАРИФЕ У ДИНАРИМА 
(ВРЕДНОСТ ПОЕНА 30 ДИНАРА)&amp;R&amp;"Arial,Bold"Важи од 01.01.2013. године</oddHeader>
    <oddFooter xml:space="preserve">&amp;C&amp;"Arial,Bold"("Сл. гласник РС", бр. 121/12)
&amp;10Страна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Strahinja Lazic</dc:creator>
  <cp:keywords/>
  <dc:description/>
  <cp:lastModifiedBy>Goran Ferenc</cp:lastModifiedBy>
  <cp:lastPrinted>2013-01-02T20:58:49Z</cp:lastPrinted>
  <dcterms:created xsi:type="dcterms:W3CDTF">1998-11-13T17:35:21Z</dcterms:created>
  <dcterms:modified xsi:type="dcterms:W3CDTF">2013-09-18T12:54:05Z</dcterms:modified>
  <cp:category/>
  <cp:version/>
  <cp:contentType/>
  <cp:contentStatus/>
</cp:coreProperties>
</file>